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S:\Aktenzeichen\548.3\2024\"/>
    </mc:Choice>
  </mc:AlternateContent>
  <bookViews>
    <workbookView xWindow="0" yWindow="0" windowWidth="28800" windowHeight="11655" tabRatio="714"/>
  </bookViews>
  <sheets>
    <sheet name="Statistikformular" sheetId="1" r:id="rId1"/>
    <sheet name="Glossar" sheetId="6" r:id="rId2"/>
    <sheet name="Ausfüllhinweise" sheetId="3" r:id="rId3"/>
  </sheets>
  <calcPr calcId="191029"/>
</workbook>
</file>

<file path=xl/calcChain.xml><?xml version="1.0" encoding="utf-8"?>
<calcChain xmlns="http://schemas.openxmlformats.org/spreadsheetml/2006/main">
  <c r="G1" i="1" l="1"/>
  <c r="C49" i="1" l="1"/>
  <c r="E49" i="1"/>
  <c r="E50" i="1" l="1"/>
  <c r="C50" i="1"/>
  <c r="F319" i="1" l="1"/>
  <c r="D319" i="1"/>
  <c r="I237" i="1"/>
  <c r="H319" i="1" l="1"/>
  <c r="G347" i="1"/>
  <c r="E347" i="1"/>
  <c r="G312" i="1"/>
  <c r="E312" i="1"/>
  <c r="C231" i="1"/>
  <c r="C230" i="1"/>
  <c r="A231" i="1"/>
  <c r="A230" i="1"/>
  <c r="B96" i="1"/>
  <c r="B97" i="1"/>
  <c r="B98" i="1"/>
  <c r="B99" i="1"/>
  <c r="E226" i="1"/>
  <c r="E225" i="1"/>
  <c r="E113" i="1"/>
  <c r="E112" i="1"/>
  <c r="E111" i="1"/>
  <c r="E110" i="1"/>
  <c r="B91" i="1" l="1"/>
  <c r="B92" i="1" l="1"/>
  <c r="G336" i="1" l="1"/>
  <c r="G337" i="1"/>
  <c r="G338" i="1"/>
  <c r="G339" i="1"/>
  <c r="G340" i="1"/>
  <c r="E336" i="1"/>
  <c r="E337" i="1"/>
  <c r="E338" i="1"/>
  <c r="E339" i="1"/>
  <c r="E340" i="1"/>
  <c r="A104" i="1"/>
  <c r="C104" i="1"/>
  <c r="H336" i="1"/>
  <c r="H337" i="1"/>
  <c r="H338" i="1"/>
  <c r="H339" i="1"/>
  <c r="H340" i="1"/>
  <c r="G335" i="1"/>
  <c r="G329" i="1"/>
  <c r="G330" i="1"/>
  <c r="G331" i="1"/>
  <c r="G332" i="1"/>
  <c r="G328" i="1"/>
  <c r="G322" i="1"/>
  <c r="G323" i="1"/>
  <c r="G324" i="1"/>
  <c r="G325" i="1"/>
  <c r="G321" i="1"/>
  <c r="G317" i="1"/>
  <c r="G318" i="1"/>
  <c r="G315" i="1"/>
  <c r="G316" i="1"/>
  <c r="G314" i="1"/>
  <c r="G319" i="1" s="1"/>
  <c r="E317" i="1"/>
  <c r="E318" i="1"/>
  <c r="E315" i="1"/>
  <c r="E316" i="1"/>
  <c r="H317" i="1"/>
  <c r="H318" i="1"/>
  <c r="H315" i="1"/>
  <c r="H316" i="1"/>
  <c r="I337" i="1" l="1"/>
  <c r="I316" i="1"/>
  <c r="I315" i="1"/>
  <c r="I318" i="1"/>
  <c r="I317" i="1"/>
  <c r="I353" i="1"/>
  <c r="I354" i="1"/>
  <c r="I355" i="1"/>
  <c r="B95" i="1" l="1"/>
  <c r="B94" i="1"/>
  <c r="B93" i="1"/>
  <c r="B89" i="1"/>
  <c r="E91" i="1"/>
  <c r="E92" i="1"/>
  <c r="B88" i="1"/>
  <c r="B87" i="1"/>
  <c r="B86" i="1"/>
  <c r="B85" i="1"/>
  <c r="B84" i="1"/>
  <c r="B83" i="1"/>
  <c r="B82" i="1"/>
  <c r="B81" i="1"/>
  <c r="B80" i="1"/>
  <c r="B79" i="1"/>
  <c r="B78" i="1"/>
  <c r="B71" i="1"/>
  <c r="B73" i="1"/>
  <c r="B72" i="1"/>
  <c r="B74" i="1"/>
  <c r="B75" i="1"/>
  <c r="B76" i="1"/>
  <c r="B77" i="1"/>
  <c r="B70" i="1"/>
  <c r="E331" i="1" l="1"/>
  <c r="H331" i="1"/>
  <c r="E324" i="1"/>
  <c r="I324" i="1" s="1"/>
  <c r="H324" i="1"/>
  <c r="E323" i="1"/>
  <c r="I323" i="1" s="1"/>
  <c r="H323"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191" i="1"/>
  <c r="D150" i="1"/>
  <c r="D154" i="1"/>
  <c r="E148" i="1"/>
  <c r="E149" i="1"/>
  <c r="E151" i="1"/>
  <c r="E152" i="1"/>
  <c r="E153" i="1"/>
  <c r="E155" i="1"/>
  <c r="E156" i="1"/>
  <c r="E157" i="1"/>
  <c r="E158" i="1"/>
  <c r="E159" i="1"/>
  <c r="E160" i="1"/>
  <c r="I348" i="1"/>
  <c r="I186" i="1"/>
  <c r="I185" i="1"/>
  <c r="F341" i="1"/>
  <c r="D341" i="1"/>
  <c r="H335" i="1"/>
  <c r="F333" i="1"/>
  <c r="E335" i="1"/>
  <c r="I335" i="1" s="1"/>
  <c r="I336" i="1"/>
  <c r="I338" i="1"/>
  <c r="I339" i="1"/>
  <c r="I340" i="1"/>
  <c r="D333" i="1"/>
  <c r="E329" i="1"/>
  <c r="E330" i="1"/>
  <c r="E332" i="1"/>
  <c r="H254" i="1"/>
  <c r="G254" i="1"/>
  <c r="D254" i="1"/>
  <c r="C254" i="1"/>
  <c r="H253" i="1"/>
  <c r="G253" i="1"/>
  <c r="D253" i="1"/>
  <c r="C253" i="1"/>
  <c r="C154" i="1"/>
  <c r="C150" i="1"/>
  <c r="E89" i="1"/>
  <c r="E88" i="1"/>
  <c r="E134" i="1"/>
  <c r="F304" i="1"/>
  <c r="G304" i="1" s="1"/>
  <c r="F296" i="1"/>
  <c r="G296" i="1" s="1"/>
  <c r="F297" i="1"/>
  <c r="G297" i="1" s="1"/>
  <c r="F298" i="1"/>
  <c r="G298" i="1" s="1"/>
  <c r="F299" i="1"/>
  <c r="G299" i="1" s="1"/>
  <c r="F300" i="1"/>
  <c r="G300" i="1" s="1"/>
  <c r="F301" i="1"/>
  <c r="G301" i="1" s="1"/>
  <c r="F302" i="1"/>
  <c r="G302" i="1" s="1"/>
  <c r="F303" i="1"/>
  <c r="G303" i="1" s="1"/>
  <c r="I247" i="1"/>
  <c r="E247" i="1"/>
  <c r="C65" i="1"/>
  <c r="D65" i="1"/>
  <c r="D43" i="1" s="1"/>
  <c r="E251" i="1"/>
  <c r="I251" i="1"/>
  <c r="E142" i="1"/>
  <c r="E141" i="1"/>
  <c r="E140" i="1"/>
  <c r="E139" i="1"/>
  <c r="E314" i="1"/>
  <c r="E319" i="1" s="1"/>
  <c r="H314" i="1"/>
  <c r="E73" i="1"/>
  <c r="I345" i="1"/>
  <c r="E328" i="1"/>
  <c r="H332" i="1"/>
  <c r="H330" i="1"/>
  <c r="H329" i="1"/>
  <c r="H328" i="1"/>
  <c r="E321" i="1"/>
  <c r="E322" i="1"/>
  <c r="I322" i="1" s="1"/>
  <c r="E325" i="1"/>
  <c r="I325" i="1" s="1"/>
  <c r="D326" i="1"/>
  <c r="F326" i="1"/>
  <c r="H325" i="1"/>
  <c r="H322" i="1"/>
  <c r="H321" i="1"/>
  <c r="G270" i="1"/>
  <c r="E248" i="1"/>
  <c r="E165" i="1"/>
  <c r="G65" i="1"/>
  <c r="C44" i="1" s="1"/>
  <c r="G255" i="1" s="1"/>
  <c r="H65" i="1"/>
  <c r="D44" i="1" s="1"/>
  <c r="I64" i="1"/>
  <c r="I62" i="1"/>
  <c r="I63" i="1"/>
  <c r="E63" i="1"/>
  <c r="E62" i="1"/>
  <c r="E64" i="1"/>
  <c r="E114" i="1"/>
  <c r="E109" i="1"/>
  <c r="E305" i="1"/>
  <c r="G343" i="1" s="1"/>
  <c r="G356" i="1"/>
  <c r="D305" i="1"/>
  <c r="E356" i="1"/>
  <c r="I352" i="1"/>
  <c r="I356" i="1" s="1"/>
  <c r="C305" i="1"/>
  <c r="F295" i="1"/>
  <c r="G295" i="1" s="1"/>
  <c r="E102" i="1"/>
  <c r="E101" i="1"/>
  <c r="E94" i="1"/>
  <c r="E96" i="1"/>
  <c r="E97" i="1"/>
  <c r="E98" i="1"/>
  <c r="E99" i="1"/>
  <c r="E93" i="1"/>
  <c r="E71" i="1"/>
  <c r="E72" i="1"/>
  <c r="E74" i="1"/>
  <c r="E75" i="1"/>
  <c r="E76" i="1"/>
  <c r="E77" i="1"/>
  <c r="E78" i="1"/>
  <c r="E79" i="1"/>
  <c r="E80" i="1"/>
  <c r="E81" i="1"/>
  <c r="E82" i="1"/>
  <c r="E83" i="1"/>
  <c r="E84" i="1"/>
  <c r="E85" i="1"/>
  <c r="E86" i="1"/>
  <c r="E87" i="1"/>
  <c r="E70" i="1"/>
  <c r="E120" i="1"/>
  <c r="E121" i="1"/>
  <c r="E122" i="1"/>
  <c r="E107" i="1"/>
  <c r="E108" i="1"/>
  <c r="E115" i="1"/>
  <c r="E147" i="1"/>
  <c r="E127" i="1"/>
  <c r="E128" i="1"/>
  <c r="E129" i="1"/>
  <c r="E130" i="1"/>
  <c r="E131" i="1"/>
  <c r="E132" i="1"/>
  <c r="E133" i="1"/>
  <c r="G261" i="1"/>
  <c r="G262" i="1"/>
  <c r="G263" i="1"/>
  <c r="G264" i="1"/>
  <c r="G265" i="1"/>
  <c r="G260" i="1"/>
  <c r="I250" i="1"/>
  <c r="I249" i="1"/>
  <c r="I248" i="1"/>
  <c r="I241" i="1"/>
  <c r="I240" i="1"/>
  <c r="I239" i="1"/>
  <c r="I238" i="1"/>
  <c r="G281" i="1"/>
  <c r="G271" i="1"/>
  <c r="G272" i="1"/>
  <c r="G273" i="1"/>
  <c r="G274" i="1"/>
  <c r="G275" i="1"/>
  <c r="G276" i="1"/>
  <c r="G277" i="1"/>
  <c r="G278" i="1"/>
  <c r="G279" i="1"/>
  <c r="G280" i="1"/>
  <c r="G282" i="1"/>
  <c r="G283" i="1"/>
  <c r="G284" i="1"/>
  <c r="G285" i="1"/>
  <c r="G286" i="1"/>
  <c r="G287" i="1"/>
  <c r="G288" i="1"/>
  <c r="E249" i="1"/>
  <c r="E250" i="1"/>
  <c r="E241" i="1"/>
  <c r="E240" i="1"/>
  <c r="E239" i="1"/>
  <c r="E238" i="1"/>
  <c r="E237" i="1"/>
  <c r="E228" i="1"/>
  <c r="E227" i="1"/>
  <c r="E224" i="1"/>
  <c r="I177" i="1"/>
  <c r="I178" i="1"/>
  <c r="I181" i="1"/>
  <c r="I174" i="1"/>
  <c r="I175" i="1"/>
  <c r="I176" i="1"/>
  <c r="I179" i="1"/>
  <c r="I180" i="1"/>
  <c r="I182" i="1"/>
  <c r="I183" i="1"/>
  <c r="E168" i="1"/>
  <c r="E167" i="1"/>
  <c r="E166" i="1"/>
  <c r="F310" i="1" l="1"/>
  <c r="D310" i="1"/>
  <c r="H326" i="1"/>
  <c r="H341" i="1"/>
  <c r="H333" i="1"/>
  <c r="G226" i="1"/>
  <c r="G225" i="1"/>
  <c r="C43" i="1"/>
  <c r="C45" i="1" s="1"/>
  <c r="H43" i="1" s="1"/>
  <c r="A67" i="1"/>
  <c r="C137" i="1"/>
  <c r="D45" i="1"/>
  <c r="D123" i="1"/>
  <c r="K237" i="1"/>
  <c r="E150" i="1"/>
  <c r="D242" i="1"/>
  <c r="C233" i="1" s="1"/>
  <c r="D255" i="1"/>
  <c r="E266" i="1" s="1"/>
  <c r="C257" i="1" s="1"/>
  <c r="D252" i="1"/>
  <c r="K247" i="1"/>
  <c r="C145" i="1"/>
  <c r="I253" i="1"/>
  <c r="D169" i="1"/>
  <c r="H165" i="1" s="1"/>
  <c r="D135" i="1"/>
  <c r="K250" i="1"/>
  <c r="E51" i="1"/>
  <c r="F49" i="1" s="1"/>
  <c r="G49" i="1"/>
  <c r="D229" i="1"/>
  <c r="C222" i="1" s="1"/>
  <c r="D161" i="1"/>
  <c r="C118" i="1"/>
  <c r="D143" i="1"/>
  <c r="E65" i="1"/>
  <c r="F63" i="1" s="1"/>
  <c r="I328" i="1"/>
  <c r="I332" i="1"/>
  <c r="I312" i="1"/>
  <c r="G341" i="1"/>
  <c r="E154" i="1"/>
  <c r="D103" i="1"/>
  <c r="F184" i="1"/>
  <c r="H187" i="1" s="1"/>
  <c r="E289" i="1"/>
  <c r="F271" i="1" s="1"/>
  <c r="K240" i="1"/>
  <c r="K241" i="1"/>
  <c r="K238" i="1"/>
  <c r="K248" i="1"/>
  <c r="I321" i="1"/>
  <c r="G50" i="1"/>
  <c r="C51" i="1"/>
  <c r="D50" i="1" s="1"/>
  <c r="H242" i="1"/>
  <c r="C234" i="1" s="1"/>
  <c r="H255" i="1"/>
  <c r="I255" i="1" s="1"/>
  <c r="H252" i="1"/>
  <c r="C244" i="1" s="1"/>
  <c r="E253" i="1"/>
  <c r="E333" i="1"/>
  <c r="E95" i="1"/>
  <c r="C67" i="1"/>
  <c r="K239" i="1"/>
  <c r="K251" i="1"/>
  <c r="G305" i="1"/>
  <c r="A292" i="1" s="1"/>
  <c r="E254" i="1"/>
  <c r="K249" i="1"/>
  <c r="I330" i="1"/>
  <c r="C125" i="1"/>
  <c r="C105" i="1"/>
  <c r="E220" i="1"/>
  <c r="J217" i="1" s="1"/>
  <c r="D116" i="1"/>
  <c r="I65" i="1"/>
  <c r="E326" i="1"/>
  <c r="I254" i="1"/>
  <c r="F305" i="1"/>
  <c r="E343" i="1"/>
  <c r="I343" i="1" s="1"/>
  <c r="G326" i="1"/>
  <c r="I319" i="1"/>
  <c r="I314" i="1"/>
  <c r="I331" i="1"/>
  <c r="G242" i="1"/>
  <c r="A234" i="1" s="1"/>
  <c r="E44" i="1"/>
  <c r="G252" i="1"/>
  <c r="E341" i="1"/>
  <c r="I341" i="1" s="1"/>
  <c r="G333" i="1"/>
  <c r="I329" i="1"/>
  <c r="I333" i="1" l="1"/>
  <c r="C243" i="1"/>
  <c r="F289" i="1"/>
  <c r="I326" i="1"/>
  <c r="H166" i="1"/>
  <c r="C169" i="1"/>
  <c r="G166" i="1" s="1"/>
  <c r="E43" i="1"/>
  <c r="I184" i="1" s="1"/>
  <c r="J176" i="1" s="1"/>
  <c r="H181" i="1"/>
  <c r="C143" i="1"/>
  <c r="C103" i="1"/>
  <c r="A137" i="1"/>
  <c r="F263" i="1"/>
  <c r="C184" i="1"/>
  <c r="C289" i="1"/>
  <c r="D281" i="1" s="1"/>
  <c r="A125" i="1"/>
  <c r="C255" i="1"/>
  <c r="C266" i="1" s="1"/>
  <c r="G266" i="1" s="1"/>
  <c r="H263" i="1" s="1"/>
  <c r="C135" i="1"/>
  <c r="A145" i="1"/>
  <c r="C161" i="1"/>
  <c r="C220" i="1"/>
  <c r="D209" i="1" s="1"/>
  <c r="C252" i="1"/>
  <c r="A243" i="1" s="1"/>
  <c r="A118" i="1"/>
  <c r="C242" i="1"/>
  <c r="A233" i="1" s="1"/>
  <c r="C229" i="1"/>
  <c r="A222" i="1" s="1"/>
  <c r="F261" i="1"/>
  <c r="E310" i="1"/>
  <c r="C55" i="1" s="1"/>
  <c r="K253" i="1"/>
  <c r="J253" i="1"/>
  <c r="C116" i="1"/>
  <c r="A105" i="1"/>
  <c r="C123" i="1"/>
  <c r="F278" i="1"/>
  <c r="F273" i="1"/>
  <c r="J281" i="1"/>
  <c r="G183" i="1"/>
  <c r="H180" i="1"/>
  <c r="G174" i="1"/>
  <c r="H174" i="1"/>
  <c r="H175" i="1"/>
  <c r="F192" i="1"/>
  <c r="F277" i="1"/>
  <c r="J287" i="1"/>
  <c r="J274" i="1"/>
  <c r="F65" i="1"/>
  <c r="J197" i="1"/>
  <c r="J271" i="1"/>
  <c r="G181" i="1"/>
  <c r="F288" i="1"/>
  <c r="J206" i="1"/>
  <c r="F202" i="1"/>
  <c r="G176" i="1"/>
  <c r="F284" i="1"/>
  <c r="J278" i="1"/>
  <c r="G175" i="1"/>
  <c r="F198" i="1"/>
  <c r="F280" i="1"/>
  <c r="C171" i="1"/>
  <c r="J272" i="1"/>
  <c r="J283" i="1"/>
  <c r="F286" i="1"/>
  <c r="F275" i="1"/>
  <c r="F283" i="1"/>
  <c r="F276" i="1"/>
  <c r="F265" i="1"/>
  <c r="J273" i="1"/>
  <c r="J277" i="1"/>
  <c r="J279" i="1"/>
  <c r="J286" i="1"/>
  <c r="F264" i="1"/>
  <c r="F266" i="1"/>
  <c r="J282" i="1"/>
  <c r="J288" i="1"/>
  <c r="F260" i="1"/>
  <c r="F262" i="1"/>
  <c r="F270" i="1"/>
  <c r="F62" i="1"/>
  <c r="J285" i="1"/>
  <c r="J284" i="1"/>
  <c r="F50" i="1"/>
  <c r="F51" i="1" s="1"/>
  <c r="F272" i="1"/>
  <c r="F64" i="1"/>
  <c r="F282" i="1"/>
  <c r="J276" i="1"/>
  <c r="F285" i="1"/>
  <c r="J270" i="1"/>
  <c r="F279" i="1"/>
  <c r="F287" i="1"/>
  <c r="F274" i="1"/>
  <c r="G177" i="1"/>
  <c r="H168" i="1"/>
  <c r="H167" i="1"/>
  <c r="D49" i="1"/>
  <c r="D51" i="1" s="1"/>
  <c r="J201" i="1"/>
  <c r="F206" i="1"/>
  <c r="H179" i="1"/>
  <c r="G184" i="1"/>
  <c r="H184" i="1" s="1"/>
  <c r="H176" i="1"/>
  <c r="J280" i="1"/>
  <c r="J275" i="1"/>
  <c r="F281" i="1"/>
  <c r="G178" i="1"/>
  <c r="H177" i="1"/>
  <c r="G182" i="1"/>
  <c r="G51" i="1"/>
  <c r="H50" i="1" s="1"/>
  <c r="F204" i="1"/>
  <c r="J211" i="1"/>
  <c r="F205" i="1"/>
  <c r="G179" i="1"/>
  <c r="G180" i="1"/>
  <c r="H178" i="1"/>
  <c r="G185" i="1"/>
  <c r="G186" i="1"/>
  <c r="J254" i="1"/>
  <c r="C306" i="1"/>
  <c r="F195" i="1"/>
  <c r="F209" i="1"/>
  <c r="F219" i="1"/>
  <c r="J208" i="1"/>
  <c r="J192" i="1"/>
  <c r="J195" i="1"/>
  <c r="F211" i="1"/>
  <c r="F216" i="1"/>
  <c r="F207" i="1"/>
  <c r="J202" i="1"/>
  <c r="K254" i="1"/>
  <c r="J62" i="1"/>
  <c r="J63" i="1"/>
  <c r="J64" i="1"/>
  <c r="J65" i="1"/>
  <c r="I43" i="1"/>
  <c r="I44" i="1"/>
  <c r="F212" i="1"/>
  <c r="F208" i="1"/>
  <c r="F193" i="1"/>
  <c r="F210" i="1"/>
  <c r="J210" i="1"/>
  <c r="J205" i="1"/>
  <c r="F196" i="1"/>
  <c r="F203" i="1"/>
  <c r="J200" i="1"/>
  <c r="J199" i="1"/>
  <c r="F215" i="1"/>
  <c r="J194" i="1"/>
  <c r="J193" i="1"/>
  <c r="J219" i="1"/>
  <c r="F220" i="1"/>
  <c r="F191" i="1"/>
  <c r="J209" i="1"/>
  <c r="F213" i="1"/>
  <c r="J215" i="1"/>
  <c r="F214" i="1"/>
  <c r="J204" i="1"/>
  <c r="F217" i="1"/>
  <c r="J216" i="1"/>
  <c r="F194" i="1"/>
  <c r="J196" i="1"/>
  <c r="J213" i="1"/>
  <c r="J203" i="1"/>
  <c r="J198" i="1"/>
  <c r="F200" i="1"/>
  <c r="J191" i="1"/>
  <c r="J207" i="1"/>
  <c r="H44" i="1"/>
  <c r="H310" i="1"/>
  <c r="F199" i="1"/>
  <c r="J218" i="1"/>
  <c r="J214" i="1"/>
  <c r="F197" i="1"/>
  <c r="F201" i="1"/>
  <c r="F218" i="1"/>
  <c r="J212" i="1"/>
  <c r="F44" i="1"/>
  <c r="I242" i="1"/>
  <c r="G44" i="1"/>
  <c r="A244" i="1"/>
  <c r="I252" i="1"/>
  <c r="D220" i="1" l="1"/>
  <c r="G167" i="1"/>
  <c r="G168" i="1"/>
  <c r="D219" i="1"/>
  <c r="E143" i="1"/>
  <c r="F142" i="1" s="1"/>
  <c r="D180" i="1"/>
  <c r="C187" i="1"/>
  <c r="I219" i="1"/>
  <c r="D262" i="1"/>
  <c r="E242" i="1"/>
  <c r="F242" i="1" s="1"/>
  <c r="E135" i="1"/>
  <c r="G131" i="1" s="1"/>
  <c r="D273" i="1"/>
  <c r="D282" i="1"/>
  <c r="I286" i="1"/>
  <c r="D276" i="1"/>
  <c r="E123" i="1"/>
  <c r="G120" i="1" s="1"/>
  <c r="I277" i="1"/>
  <c r="I282" i="1"/>
  <c r="D275" i="1"/>
  <c r="I279" i="1"/>
  <c r="D287" i="1"/>
  <c r="E116" i="1"/>
  <c r="I276" i="1"/>
  <c r="D278" i="1"/>
  <c r="I272" i="1"/>
  <c r="D270" i="1"/>
  <c r="I283" i="1"/>
  <c r="D286" i="1"/>
  <c r="E161" i="1"/>
  <c r="G151" i="1" s="1"/>
  <c r="F43" i="1"/>
  <c r="G43" i="1"/>
  <c r="E103" i="1"/>
  <c r="G92" i="1" s="1"/>
  <c r="I280" i="1"/>
  <c r="I284" i="1"/>
  <c r="I287" i="1"/>
  <c r="D285" i="1"/>
  <c r="D271" i="1"/>
  <c r="I285" i="1"/>
  <c r="D283" i="1"/>
  <c r="I271" i="1"/>
  <c r="I288" i="1"/>
  <c r="G165" i="1"/>
  <c r="E169" i="1"/>
  <c r="F167" i="1" s="1"/>
  <c r="D177" i="1"/>
  <c r="A171" i="1"/>
  <c r="E176" i="1"/>
  <c r="E45" i="1"/>
  <c r="G45" i="1" s="1"/>
  <c r="E229" i="1"/>
  <c r="F224" i="1" s="1"/>
  <c r="G289" i="1"/>
  <c r="H280" i="1" s="1"/>
  <c r="D274" i="1"/>
  <c r="I273" i="1"/>
  <c r="D277" i="1"/>
  <c r="I274" i="1"/>
  <c r="D272" i="1"/>
  <c r="D280" i="1"/>
  <c r="I270" i="1"/>
  <c r="D279" i="1"/>
  <c r="I281" i="1"/>
  <c r="I278" i="1"/>
  <c r="D284" i="1"/>
  <c r="I275" i="1"/>
  <c r="D288" i="1"/>
  <c r="D266" i="1"/>
  <c r="H260" i="1"/>
  <c r="I199" i="1"/>
  <c r="I191" i="1"/>
  <c r="D200" i="1"/>
  <c r="F225" i="1"/>
  <c r="I203" i="1"/>
  <c r="D202" i="1"/>
  <c r="D218" i="1"/>
  <c r="I193" i="1"/>
  <c r="D201" i="1"/>
  <c r="D184" i="1"/>
  <c r="E184" i="1" s="1"/>
  <c r="D261" i="1"/>
  <c r="H265" i="1"/>
  <c r="I192" i="1"/>
  <c r="D217" i="1"/>
  <c r="D196" i="1"/>
  <c r="D199" i="1"/>
  <c r="D192" i="1"/>
  <c r="D194" i="1"/>
  <c r="I210" i="1"/>
  <c r="I217" i="1"/>
  <c r="D213" i="1"/>
  <c r="E252" i="1"/>
  <c r="D265" i="1"/>
  <c r="H266" i="1"/>
  <c r="I195" i="1"/>
  <c r="I202" i="1"/>
  <c r="I194" i="1"/>
  <c r="D193" i="1"/>
  <c r="I216" i="1"/>
  <c r="D203" i="1"/>
  <c r="E180" i="1"/>
  <c r="D289" i="1"/>
  <c r="D178" i="1"/>
  <c r="H262" i="1"/>
  <c r="G220" i="1"/>
  <c r="H208" i="1" s="1"/>
  <c r="H261" i="1"/>
  <c r="E178" i="1"/>
  <c r="D208" i="1"/>
  <c r="E177" i="1"/>
  <c r="D197" i="1"/>
  <c r="D215" i="1"/>
  <c r="I212" i="1"/>
  <c r="D211" i="1"/>
  <c r="I198" i="1"/>
  <c r="I215" i="1"/>
  <c r="I213" i="1"/>
  <c r="D195" i="1"/>
  <c r="E174" i="1"/>
  <c r="I206" i="1"/>
  <c r="I209" i="1"/>
  <c r="D179" i="1"/>
  <c r="D182" i="1"/>
  <c r="I207" i="1"/>
  <c r="D198" i="1"/>
  <c r="D176" i="1"/>
  <c r="D181" i="1"/>
  <c r="D185" i="1"/>
  <c r="D186" i="1"/>
  <c r="E181" i="1"/>
  <c r="H264" i="1"/>
  <c r="D263" i="1"/>
  <c r="D206" i="1"/>
  <c r="D212" i="1"/>
  <c r="E179" i="1"/>
  <c r="D214" i="1"/>
  <c r="D191" i="1"/>
  <c r="D207" i="1"/>
  <c r="D216" i="1"/>
  <c r="D205" i="1"/>
  <c r="I204" i="1"/>
  <c r="I211" i="1"/>
  <c r="D204" i="1"/>
  <c r="D183" i="1"/>
  <c r="I205" i="1"/>
  <c r="D210" i="1"/>
  <c r="D175" i="1"/>
  <c r="D260" i="1"/>
  <c r="D174" i="1"/>
  <c r="E255" i="1"/>
  <c r="K255" i="1" s="1"/>
  <c r="L253" i="1" s="1"/>
  <c r="D264" i="1"/>
  <c r="A257" i="1"/>
  <c r="E175" i="1"/>
  <c r="G110" i="1"/>
  <c r="F140" i="1"/>
  <c r="I197" i="1"/>
  <c r="I196" i="1"/>
  <c r="I218" i="1"/>
  <c r="I208" i="1"/>
  <c r="I201" i="1"/>
  <c r="I214" i="1"/>
  <c r="I200" i="1"/>
  <c r="J185" i="1"/>
  <c r="H169" i="1"/>
  <c r="C163" i="1" s="1"/>
  <c r="G139" i="1"/>
  <c r="G140" i="1"/>
  <c r="F139" i="1"/>
  <c r="F143" i="1"/>
  <c r="G143" i="1" s="1"/>
  <c r="F141" i="1"/>
  <c r="G141" i="1"/>
  <c r="J182" i="1"/>
  <c r="K175" i="1"/>
  <c r="J184" i="1"/>
  <c r="K184" i="1" s="1"/>
  <c r="K180" i="1"/>
  <c r="K181" i="1"/>
  <c r="J181" i="1"/>
  <c r="J179" i="1"/>
  <c r="K174" i="1"/>
  <c r="J177" i="1"/>
  <c r="K177" i="1"/>
  <c r="J178" i="1"/>
  <c r="K179" i="1"/>
  <c r="K178" i="1"/>
  <c r="J175" i="1"/>
  <c r="J180" i="1"/>
  <c r="K176" i="1"/>
  <c r="J183" i="1"/>
  <c r="J186" i="1"/>
  <c r="J174" i="1"/>
  <c r="H202" i="1"/>
  <c r="H49" i="1"/>
  <c r="H51" i="1" s="1"/>
  <c r="J289" i="1"/>
  <c r="C268" i="1" s="1"/>
  <c r="J220" i="1"/>
  <c r="C188" i="1" s="1"/>
  <c r="F116" i="1"/>
  <c r="G116" i="1" s="1"/>
  <c r="J249" i="1"/>
  <c r="J250" i="1"/>
  <c r="J251" i="1"/>
  <c r="J252" i="1"/>
  <c r="J255" i="1" s="1"/>
  <c r="J248" i="1"/>
  <c r="J247" i="1"/>
  <c r="J238" i="1"/>
  <c r="J240" i="1"/>
  <c r="J239" i="1"/>
  <c r="J242" i="1"/>
  <c r="J241" i="1"/>
  <c r="J237" i="1"/>
  <c r="K242" i="1"/>
  <c r="F238" i="1" l="1"/>
  <c r="F241" i="1"/>
  <c r="F135" i="1"/>
  <c r="G135" i="1" s="1"/>
  <c r="G169" i="1"/>
  <c r="A163" i="1" s="1"/>
  <c r="F127" i="1"/>
  <c r="F128" i="1"/>
  <c r="F239" i="1"/>
  <c r="F237" i="1"/>
  <c r="F134" i="1"/>
  <c r="F240" i="1"/>
  <c r="F132" i="1"/>
  <c r="G132" i="1"/>
  <c r="F129" i="1"/>
  <c r="F133" i="1"/>
  <c r="G127" i="1"/>
  <c r="F131" i="1"/>
  <c r="F130" i="1"/>
  <c r="G133" i="1"/>
  <c r="G130" i="1"/>
  <c r="G128" i="1"/>
  <c r="G129" i="1"/>
  <c r="F94" i="1"/>
  <c r="G78" i="1"/>
  <c r="F99" i="1"/>
  <c r="F83" i="1"/>
  <c r="G121" i="1"/>
  <c r="G154" i="1"/>
  <c r="F81" i="1"/>
  <c r="F72" i="1"/>
  <c r="G91" i="1"/>
  <c r="F120" i="1"/>
  <c r="F157" i="1"/>
  <c r="G83" i="1"/>
  <c r="F229" i="1"/>
  <c r="G229" i="1" s="1"/>
  <c r="F122" i="1"/>
  <c r="G88" i="1"/>
  <c r="F97" i="1"/>
  <c r="G95" i="1"/>
  <c r="F92" i="1"/>
  <c r="F71" i="1"/>
  <c r="F93" i="1"/>
  <c r="G79" i="1"/>
  <c r="F74" i="1"/>
  <c r="F87" i="1"/>
  <c r="F80" i="1"/>
  <c r="F89" i="1"/>
  <c r="G80" i="1"/>
  <c r="G99" i="1"/>
  <c r="F95" i="1"/>
  <c r="G75" i="1"/>
  <c r="F79" i="1"/>
  <c r="G224" i="1"/>
  <c r="F121" i="1"/>
  <c r="F102" i="1"/>
  <c r="F123" i="1"/>
  <c r="G123" i="1" s="1"/>
  <c r="G94" i="1"/>
  <c r="G93" i="1"/>
  <c r="F76" i="1"/>
  <c r="G82" i="1"/>
  <c r="G97" i="1"/>
  <c r="F88" i="1"/>
  <c r="G98" i="1"/>
  <c r="F228" i="1"/>
  <c r="I289" i="1"/>
  <c r="A268" i="1" s="1"/>
  <c r="F250" i="1"/>
  <c r="F109" i="1"/>
  <c r="F251" i="1"/>
  <c r="F114" i="1"/>
  <c r="F113" i="1"/>
  <c r="G111" i="1"/>
  <c r="F252" i="1"/>
  <c r="F255" i="1" s="1"/>
  <c r="G108" i="1"/>
  <c r="G113" i="1"/>
  <c r="F248" i="1"/>
  <c r="G107" i="1"/>
  <c r="G112" i="1"/>
  <c r="F253" i="1"/>
  <c r="F165" i="1"/>
  <c r="K252" i="1"/>
  <c r="L249" i="1" s="1"/>
  <c r="F247" i="1"/>
  <c r="J43" i="1"/>
  <c r="F166" i="1"/>
  <c r="F112" i="1"/>
  <c r="G109" i="1"/>
  <c r="F249" i="1"/>
  <c r="F107" i="1"/>
  <c r="F169" i="1"/>
  <c r="F45" i="1"/>
  <c r="J44" i="1"/>
  <c r="F168" i="1"/>
  <c r="F115" i="1"/>
  <c r="G114" i="1"/>
  <c r="F111" i="1"/>
  <c r="F110" i="1"/>
  <c r="F108" i="1"/>
  <c r="F149" i="1"/>
  <c r="H272" i="1"/>
  <c r="G148" i="1"/>
  <c r="F152" i="1"/>
  <c r="H273" i="1"/>
  <c r="H286" i="1"/>
  <c r="H277" i="1"/>
  <c r="G159" i="1"/>
  <c r="F155" i="1"/>
  <c r="H285" i="1"/>
  <c r="H278" i="1"/>
  <c r="G150" i="1"/>
  <c r="G156" i="1"/>
  <c r="G158" i="1"/>
  <c r="H274" i="1"/>
  <c r="H287" i="1"/>
  <c r="H219" i="1"/>
  <c r="H213" i="1"/>
  <c r="H288" i="1"/>
  <c r="H197" i="1"/>
  <c r="F226" i="1"/>
  <c r="H276" i="1"/>
  <c r="G155" i="1"/>
  <c r="G147" i="1"/>
  <c r="G157" i="1"/>
  <c r="G149" i="1"/>
  <c r="G153" i="1"/>
  <c r="F158" i="1"/>
  <c r="F156" i="1"/>
  <c r="G89" i="1"/>
  <c r="G71" i="1"/>
  <c r="G101" i="1"/>
  <c r="F75" i="1"/>
  <c r="G87" i="1"/>
  <c r="G73" i="1"/>
  <c r="G96" i="1"/>
  <c r="G86" i="1"/>
  <c r="G76" i="1"/>
  <c r="G70" i="1"/>
  <c r="F84" i="1"/>
  <c r="F96" i="1"/>
  <c r="G72" i="1"/>
  <c r="F101" i="1"/>
  <c r="H289" i="1"/>
  <c r="H281" i="1"/>
  <c r="F91" i="1"/>
  <c r="H275" i="1"/>
  <c r="H206" i="1"/>
  <c r="H192" i="1"/>
  <c r="H270" i="1"/>
  <c r="F153" i="1"/>
  <c r="F147" i="1"/>
  <c r="F160" i="1"/>
  <c r="F159" i="1"/>
  <c r="H279" i="1"/>
  <c r="F151" i="1"/>
  <c r="G152" i="1"/>
  <c r="F148" i="1"/>
  <c r="F161" i="1"/>
  <c r="G161" i="1" s="1"/>
  <c r="F150" i="1"/>
  <c r="F154" i="1"/>
  <c r="F70" i="1"/>
  <c r="F78" i="1"/>
  <c r="G74" i="1"/>
  <c r="F103" i="1"/>
  <c r="G103" i="1" s="1"/>
  <c r="F82" i="1"/>
  <c r="G81" i="1"/>
  <c r="G85" i="1"/>
  <c r="F77" i="1"/>
  <c r="F73" i="1"/>
  <c r="G77" i="1"/>
  <c r="F98" i="1"/>
  <c r="G84" i="1"/>
  <c r="F85" i="1"/>
  <c r="F86" i="1"/>
  <c r="H284" i="1"/>
  <c r="F227" i="1"/>
  <c r="G227" i="1"/>
  <c r="H283" i="1"/>
  <c r="H271" i="1"/>
  <c r="H193" i="1"/>
  <c r="H282" i="1"/>
  <c r="L254" i="1"/>
  <c r="H207" i="1"/>
  <c r="H198" i="1"/>
  <c r="H199" i="1"/>
  <c r="H209" i="1"/>
  <c r="H215" i="1"/>
  <c r="H191" i="1"/>
  <c r="H212" i="1"/>
  <c r="H217" i="1"/>
  <c r="H218" i="1"/>
  <c r="H195" i="1"/>
  <c r="H196" i="1"/>
  <c r="H200" i="1"/>
  <c r="H210" i="1"/>
  <c r="H194" i="1"/>
  <c r="H214" i="1"/>
  <c r="F254" i="1"/>
  <c r="H211" i="1"/>
  <c r="H204" i="1"/>
  <c r="H201" i="1"/>
  <c r="H220" i="1"/>
  <c r="H216" i="1"/>
  <c r="H205" i="1"/>
  <c r="H203" i="1"/>
  <c r="I220" i="1"/>
  <c r="A188" i="1" s="1"/>
  <c r="I347" i="1"/>
  <c r="G310" i="1"/>
  <c r="E55" i="1" s="1"/>
  <c r="L242" i="1"/>
  <c r="L240" i="1"/>
  <c r="L237" i="1"/>
  <c r="L238" i="1"/>
  <c r="L241" i="1"/>
  <c r="L239" i="1"/>
  <c r="L248" i="1" l="1"/>
  <c r="L247" i="1"/>
  <c r="L250" i="1"/>
  <c r="L252" i="1"/>
  <c r="L255" i="1" s="1"/>
  <c r="I310" i="1"/>
  <c r="G55" i="1" l="1"/>
</calcChain>
</file>

<file path=xl/sharedStrings.xml><?xml version="1.0" encoding="utf-8"?>
<sst xmlns="http://schemas.openxmlformats.org/spreadsheetml/2006/main" count="915" uniqueCount="422">
  <si>
    <t>Adressdaten</t>
  </si>
  <si>
    <t>1.1</t>
  </si>
  <si>
    <t>1.2</t>
  </si>
  <si>
    <t>1.3</t>
  </si>
  <si>
    <t>2.1</t>
  </si>
  <si>
    <t>Erstkontakte im Berichtsjahr</t>
  </si>
  <si>
    <t>aus dem Vorjahr übernommen</t>
  </si>
  <si>
    <t>2.2</t>
  </si>
  <si>
    <t>Sonstige</t>
  </si>
  <si>
    <t>unbekannt</t>
  </si>
  <si>
    <t>2.3</t>
  </si>
  <si>
    <t>Psychotherapeuten</t>
  </si>
  <si>
    <t>Allgemeinkrankenhaus</t>
  </si>
  <si>
    <t>2.4</t>
  </si>
  <si>
    <t>Altersstruktur</t>
  </si>
  <si>
    <t>2.7</t>
  </si>
  <si>
    <t>Lebensform</t>
  </si>
  <si>
    <t>alleinerziehend</t>
  </si>
  <si>
    <t>in Herkunftsfamilie</t>
  </si>
  <si>
    <t>ohne Wohnsitz</t>
  </si>
  <si>
    <t>2.8</t>
  </si>
  <si>
    <t>Sonstiges</t>
  </si>
  <si>
    <t>2.9</t>
  </si>
  <si>
    <t>Grundsicherung</t>
  </si>
  <si>
    <t>2.10</t>
  </si>
  <si>
    <t>Behindertenstatus (Schwerbehindertenausweis)</t>
  </si>
  <si>
    <t>Betreuung oder Bevollmächtigter nach BGB</t>
  </si>
  <si>
    <t>juristische Auflage</t>
  </si>
  <si>
    <t>2.11</t>
  </si>
  <si>
    <t>2.12</t>
  </si>
  <si>
    <t>2.13</t>
  </si>
  <si>
    <t>psychische und Verhaltensstörungen durch psychotrope Substanzen F1</t>
  </si>
  <si>
    <t>Schizophrenie, schizotype und wahnhafte Störungen F2</t>
  </si>
  <si>
    <t>Affektive Störungen F3</t>
  </si>
  <si>
    <t>Neurotische-, Belastungs- und somatoforme Störungen F4</t>
  </si>
  <si>
    <t>Verhaltensauffälligkeiten mit körperlichen Störungen und Faktoren F5</t>
  </si>
  <si>
    <t>Intelligenzminderung F7</t>
  </si>
  <si>
    <t>Interkulturelle Probleme</t>
  </si>
  <si>
    <t>3.1</t>
  </si>
  <si>
    <t>Psychiatrisches Krankenhaus</t>
  </si>
  <si>
    <t>Psychosomatische Klinik</t>
  </si>
  <si>
    <t>Arbeits- und Beschäftigungsangebot</t>
  </si>
  <si>
    <t>Psychiatrische Tagesstätte</t>
  </si>
  <si>
    <t>3.3</t>
  </si>
  <si>
    <t>4.1</t>
  </si>
  <si>
    <t>Telefonische Beratung</t>
  </si>
  <si>
    <t>Leistungsbereich Aktivierung ergänzender Hilfen</t>
  </si>
  <si>
    <t xml:space="preserve">Teil 1 </t>
  </si>
  <si>
    <t>Statistiküberblick</t>
  </si>
  <si>
    <t>Gesamt</t>
  </si>
  <si>
    <t>Anzahl</t>
  </si>
  <si>
    <t>Prozent</t>
  </si>
  <si>
    <t>Teil 2</t>
  </si>
  <si>
    <t>Name des Dienstes</t>
  </si>
  <si>
    <t>Straße, Nr.</t>
  </si>
  <si>
    <t>Postleitzahl / Ort</t>
  </si>
  <si>
    <t>Postfach</t>
  </si>
  <si>
    <t>Telefon</t>
  </si>
  <si>
    <t>Telefax</t>
  </si>
  <si>
    <t>Homepage</t>
  </si>
  <si>
    <t>E-Mail</t>
  </si>
  <si>
    <t>Ansprechpartner</t>
  </si>
  <si>
    <t>Träger (Name / Anschrift)</t>
  </si>
  <si>
    <t>organische einschließlich symptomatischer Störungen F0</t>
  </si>
  <si>
    <t>Persönlichkeits- und Verhaltensstörungen F6</t>
  </si>
  <si>
    <t>Teil 3</t>
  </si>
  <si>
    <t>1 - 4 Kontakte</t>
  </si>
  <si>
    <t>5 - 10 Kontakte</t>
  </si>
  <si>
    <t>11 - 20 Kontakte</t>
  </si>
  <si>
    <t>21 - 40 Kontakte</t>
  </si>
  <si>
    <t>mehr als 40 Kontakte</t>
  </si>
  <si>
    <t>Jugendhilfe</t>
  </si>
  <si>
    <t>Angehörigengruppen</t>
  </si>
  <si>
    <t>Selbsthilfegruppen</t>
  </si>
  <si>
    <t>Kontakt- und Freizeitgruppen</t>
  </si>
  <si>
    <t>Gruppen für Laienhelfer</t>
  </si>
  <si>
    <t>Gesprächsgruppen</t>
  </si>
  <si>
    <t>Trainingsgruppen</t>
  </si>
  <si>
    <t>Freizeitmaßnahmen</t>
  </si>
  <si>
    <t>Teil 4</t>
  </si>
  <si>
    <t>Stunden</t>
  </si>
  <si>
    <t>2.6</t>
  </si>
  <si>
    <t>Auszufüllen sind alle hellgrünen und blauen Felder, alle anderen Felder im Formular sind gesperrt</t>
  </si>
  <si>
    <t>Zusätzliche Bemerkungen zur Statistik (optional)</t>
  </si>
  <si>
    <t>Tabellenlegende bzw. automatisch berechnete Prozentwerte (siehe Formeln)</t>
  </si>
  <si>
    <t>Grundtabelle ist die Tabelle 2.1, die automatisch berechnete Summe dieser Tabelle wird in die Summenzeile der meisten anderen Tabellen übertragen</t>
  </si>
  <si>
    <t>Erläuterungen zur Dateneingabe:</t>
  </si>
  <si>
    <t>Landkreise:</t>
  </si>
  <si>
    <t>Männer</t>
  </si>
  <si>
    <t>Frauen</t>
  </si>
  <si>
    <t>Soziotherapeut</t>
  </si>
  <si>
    <t>(kreisfreie) Städte:</t>
  </si>
  <si>
    <t>alleinlebend</t>
  </si>
  <si>
    <t>bei erwachsenem/n Kind/ern</t>
  </si>
  <si>
    <t>unbekannte Hauptdiagnose</t>
  </si>
  <si>
    <t>keine (Haupt-)Diagnose</t>
  </si>
  <si>
    <t>im Berichtsjahr beendet</t>
  </si>
  <si>
    <t>ins Folgejahr übernommen</t>
  </si>
  <si>
    <t xml:space="preserve">Anzahl </t>
  </si>
  <si>
    <t>4.1.1</t>
  </si>
  <si>
    <t>4.0</t>
  </si>
  <si>
    <t>4.1.2</t>
  </si>
  <si>
    <t>4.2</t>
  </si>
  <si>
    <t>4.2.1</t>
  </si>
  <si>
    <t>Schüler/in, Stundent/in</t>
  </si>
  <si>
    <t>Eigene Symptomatik</t>
  </si>
  <si>
    <t>Sonstige Gruppenaktivitäten</t>
  </si>
  <si>
    <t>Beratungsdauer bei Beendigung</t>
  </si>
  <si>
    <t>nein</t>
  </si>
  <si>
    <r>
      <t xml:space="preserve">Abschluss </t>
    </r>
    <r>
      <rPr>
        <b/>
        <sz val="10"/>
        <rFont val="Arial"/>
        <family val="2"/>
      </rPr>
      <t>der Beratung / Begleitung</t>
    </r>
  </si>
  <si>
    <t>Begleitung außerhalb des Dienstes</t>
  </si>
  <si>
    <t>Beratung im Dienst</t>
  </si>
  <si>
    <t>Beratung als Hausbesuch</t>
  </si>
  <si>
    <t>Beratung in Klinik</t>
  </si>
  <si>
    <t>unter 6 Monate</t>
  </si>
  <si>
    <t>6 bis unter 12 Monate</t>
  </si>
  <si>
    <t>1 bis unter 2 Jahre</t>
  </si>
  <si>
    <t>2 bis unter 5 Jahre</t>
  </si>
  <si>
    <t>5 bis unter 10 Jahre</t>
  </si>
  <si>
    <t>2.5</t>
  </si>
  <si>
    <t>Hauptdiagnosen (medizinisch/psychologisch abgeklärt) *</t>
  </si>
  <si>
    <t>3.2</t>
  </si>
  <si>
    <t>3.4</t>
  </si>
  <si>
    <t>4.2.2</t>
  </si>
  <si>
    <t>4.2.3</t>
  </si>
  <si>
    <t>4.2.4</t>
  </si>
  <si>
    <t>4.1.3</t>
  </si>
  <si>
    <t>4.1.4</t>
  </si>
  <si>
    <t>4.1.5</t>
  </si>
  <si>
    <t>4.1.6</t>
  </si>
  <si>
    <t>4.1.7</t>
  </si>
  <si>
    <r>
      <t xml:space="preserve">Gesamt </t>
    </r>
    <r>
      <rPr>
        <sz val="10"/>
        <rFont val="Arial"/>
        <family val="2"/>
      </rPr>
      <t>(=Summe aus 4.0)</t>
    </r>
  </si>
  <si>
    <t>Kontakte im Dienst</t>
  </si>
  <si>
    <t>Kontakte außerhalb des Dienstes</t>
  </si>
  <si>
    <t>Stundenwerte für erbrachten Leistungen **</t>
  </si>
  <si>
    <t>Anzahl der Gruppen</t>
  </si>
  <si>
    <t>GP-Fachkräfte</t>
  </si>
  <si>
    <t>SP-Fachkräfte</t>
  </si>
  <si>
    <t>Stundenzahl</t>
  </si>
  <si>
    <t>Stundenzahl *</t>
  </si>
  <si>
    <t>* aus Tabelle 2.1</t>
  </si>
  <si>
    <t>EN</t>
  </si>
  <si>
    <t>MN</t>
  </si>
  <si>
    <t>Berichtszeitraum</t>
  </si>
  <si>
    <t>Stichtag für die Datenaktualisierung ist der 31.12. des jeweiligen Berichtsjahrs</t>
  </si>
  <si>
    <t>Automatisch berechnete Summenrohwerte oder Übernahme von Werten aus Zellen anderer Tabellen (siehe Formel)</t>
  </si>
  <si>
    <t>Erläuterungen zu den Farben im Statistikformular:</t>
  </si>
  <si>
    <t>Von der Einrichtung auszufüllende Felder bei Fragen mit Einfachwahlantwort (EN)</t>
  </si>
  <si>
    <t>Von der Einrichtung auszufüllende Felder bei Fragen mit Mehrfachwahlantworten (Prozentuierung auf Gesamt- oder Teilergebnis - siehe Formel) (MN)</t>
  </si>
  <si>
    <t>Prozentuierung in Zeilen (nach Geschlecht)</t>
  </si>
  <si>
    <t>* inklusive Vor- und Nachbereitung - die Stundenzahl ist nur für hauptamliche Mitarbeiter/innen anzugeben</t>
  </si>
  <si>
    <t xml:space="preserve">ja </t>
  </si>
  <si>
    <t>Wohnform</t>
  </si>
  <si>
    <t>Auszubildender</t>
  </si>
  <si>
    <t>Erwerbstätigkeit (inkl. WfbM)</t>
  </si>
  <si>
    <t>ALG I</t>
  </si>
  <si>
    <t xml:space="preserve">ALG II </t>
  </si>
  <si>
    <t>Altersrente - Pension</t>
  </si>
  <si>
    <t>berufliche Rehabilitation</t>
  </si>
  <si>
    <t xml:space="preserve">Hauptdiagnose </t>
  </si>
  <si>
    <t>Fachkräfte mit Diplom- oder Masterabschluss Psychologie</t>
  </si>
  <si>
    <t>Fachkräfte mit Diplom- oder Bachelorabschluss Sozialpädagogik / Soziale Arbeit</t>
  </si>
  <si>
    <t>Personalstellenumfang der Krisendienstmitarbeiter</t>
  </si>
  <si>
    <t>Fachkrankenschwestern/-pfleger für Psychiatrie, Heilerziehungspfleger/innen</t>
  </si>
  <si>
    <t>andere Fachkräfte aus dem Bereich des Gesundheits- und Sozialwesen mit entsprechender Zusatzqualifikationen</t>
  </si>
  <si>
    <t>nach Unterbrechung wiedergekommen (&gt; 12 Monate)</t>
  </si>
  <si>
    <t>Kinder unter 18 Jahren im Haushalt</t>
  </si>
  <si>
    <t>Berufliche Situation</t>
  </si>
  <si>
    <t>Erwerbslosigkeit</t>
  </si>
  <si>
    <t>schwere Störung der Wahrnehmung und des Erlebens</t>
  </si>
  <si>
    <t>Depression</t>
  </si>
  <si>
    <t>Aggressivität</t>
  </si>
  <si>
    <t>Zwänge</t>
  </si>
  <si>
    <t>Angstzustände</t>
  </si>
  <si>
    <t>psychosomatische Beschwerden</t>
  </si>
  <si>
    <t>Verwirrtheitszustände / Desorientierung</t>
  </si>
  <si>
    <t>kognitive Beeinträchtigung</t>
  </si>
  <si>
    <t>körperliche Beeinträchtigung (Multimorbidität)</t>
  </si>
  <si>
    <t>psychische Auswirkung körperlicher Beschwerden</t>
  </si>
  <si>
    <t>Familien- und Partnerschaftprobleme</t>
  </si>
  <si>
    <t>Wiedereingliederung nach stationärer, psychiatrischer Behandlung</t>
  </si>
  <si>
    <t>Isolation</t>
  </si>
  <si>
    <t>Verwahrlosung</t>
  </si>
  <si>
    <t>Probleme  bei der Selbstversorgung</t>
  </si>
  <si>
    <t>Probleme bei der Tagesstrukturierung</t>
  </si>
  <si>
    <t>Schwierigkeiten im Arbeits- und Berufsleben</t>
  </si>
  <si>
    <t>finanzielle Probleme</t>
  </si>
  <si>
    <t>rechtliche Probleme</t>
  </si>
  <si>
    <t>Probleme mit anderen Menschen (z.B. Nachbarn)</t>
  </si>
  <si>
    <t>Probleme mit Einrichtungen und Behörden</t>
  </si>
  <si>
    <t>Informationsdefizite (Wohnungsfragen, Behördenangelegenheiten)</t>
  </si>
  <si>
    <t>Trauma</t>
  </si>
  <si>
    <t>in Beratung</t>
  </si>
  <si>
    <t>Psychoedukative Gruppen</t>
  </si>
  <si>
    <t>Suizidversuch / -gefährdung</t>
  </si>
  <si>
    <t xml:space="preserve">Gewalterfahrung </t>
  </si>
  <si>
    <t>Suchtmittelmissbrauch</t>
  </si>
  <si>
    <t>Leistungsbereich Clearing / Kurzberatung</t>
  </si>
  <si>
    <t>Ex-In / Genesungsbegleiter</t>
  </si>
  <si>
    <t>Angehörige / Personen des sozialen Umfeldes</t>
  </si>
  <si>
    <t>Dauer der gegenwärtigen ununterbrochenen Beratung</t>
  </si>
  <si>
    <t>Fachärzte für Psychiatrie / Psychosomatik - Psychotherapie  / Neurologie</t>
  </si>
  <si>
    <t>Angehörige / Personen des sozialen Umfelds</t>
  </si>
  <si>
    <t>eigene Wohnung ohne professionelle Betreuung</t>
  </si>
  <si>
    <t>betreute Wohnform mit professioneller Betreuung</t>
  </si>
  <si>
    <t>Selbsthilfe- / Angehörigengruppen</t>
  </si>
  <si>
    <t>Hausarzt /sonstige Fachärzte</t>
  </si>
  <si>
    <t>Allgemeiner Sozialdienst</t>
  </si>
  <si>
    <t>externe Gruppen (Kooperationsangebote)</t>
  </si>
  <si>
    <t>Leistungen im Bereich Clearing / Kurzberatung</t>
  </si>
  <si>
    <t>Anzahl der Kontakte 
(inklusive Angehörige / Personen des sozialen Umfelds) *</t>
  </si>
  <si>
    <t>Besonderer rechtlicher Status</t>
  </si>
  <si>
    <t>Probleme / Anliegen</t>
  </si>
  <si>
    <t>Profil in Sozialen Netzwerken</t>
  </si>
  <si>
    <t>Erwerbsminderungrente (auch Teilrente)</t>
  </si>
  <si>
    <t>Rentenbezug</t>
  </si>
  <si>
    <t>stationäre Einrichtung nach SGB XI</t>
  </si>
  <si>
    <t xml:space="preserve">Sonstiges </t>
  </si>
  <si>
    <t>verstorben</t>
  </si>
  <si>
    <t>10 Jahre und mehr</t>
  </si>
  <si>
    <t>ohne Migrationshintergrund</t>
  </si>
  <si>
    <t>abgeschlossen</t>
  </si>
  <si>
    <t>ungeklärt</t>
  </si>
  <si>
    <t>Gruppenaktivitäten</t>
  </si>
  <si>
    <t>Direkt klientenbezogene Leistungen</t>
  </si>
  <si>
    <t>Bereitstellung und Vermittlung von Informationen / Öffentlichkeitsarbeit</t>
  </si>
  <si>
    <r>
      <t xml:space="preserve">Indirekte </t>
    </r>
    <r>
      <rPr>
        <b/>
        <sz val="10"/>
        <rFont val="Arial"/>
        <family val="2"/>
      </rPr>
      <t>Leistungen</t>
    </r>
  </si>
  <si>
    <t>Kooperationsleistungen</t>
  </si>
  <si>
    <t>Leistungen im Rahmen des Qualitätsmanagement</t>
  </si>
  <si>
    <t>Leistungen im Bereich der Leitung und Verwaltung</t>
  </si>
  <si>
    <r>
      <t xml:space="preserve">Zuständigkeit </t>
    </r>
    <r>
      <rPr>
        <sz val="10"/>
        <rFont val="Arial"/>
        <family val="2"/>
      </rPr>
      <t>für den Landkreis</t>
    </r>
  </si>
  <si>
    <r>
      <t xml:space="preserve">Zuständigkeit </t>
    </r>
    <r>
      <rPr>
        <sz val="10"/>
        <rFont val="Arial"/>
        <family val="2"/>
      </rPr>
      <t>Sonstiges (z.B. Stadtbezirke etc.)</t>
    </r>
  </si>
  <si>
    <r>
      <t>Einwohnerzahl der Versorgungs</t>
    </r>
    <r>
      <rPr>
        <sz val="10"/>
        <rFont val="Arial"/>
        <family val="2"/>
      </rPr>
      <t>gebietes</t>
    </r>
  </si>
  <si>
    <t>abgebrochen</t>
  </si>
  <si>
    <t>Leistungsbereich Kontaktaufnahme (Erstkontakt)</t>
  </si>
  <si>
    <t>Sozialpsychiatrische Gruppenarbeit</t>
  </si>
  <si>
    <t>Stichtag für die Datenzusammenfassung ist der 31.12.</t>
  </si>
  <si>
    <t>Profil in Sozialen Netzwerken (facebook, Twitter, etc.)</t>
  </si>
  <si>
    <r>
      <t xml:space="preserve">Zuständigkeit </t>
    </r>
    <r>
      <rPr>
        <sz val="10"/>
        <rFont val="Arial"/>
        <family val="2"/>
      </rPr>
      <t>für die (kreisfreie) Stadt</t>
    </r>
  </si>
  <si>
    <r>
      <t xml:space="preserve">Zuständigkeit </t>
    </r>
    <r>
      <rPr>
        <sz val="10"/>
        <rFont val="Arial"/>
        <family val="2"/>
      </rPr>
      <t>für den Versorgungssektor</t>
    </r>
  </si>
  <si>
    <t>Aktuelle Einwohnerzahl des Versorgungsgebietes angeben (Bayerisches Landesamt für Statistik und Datenverarbeitung).</t>
  </si>
  <si>
    <t>Personalstellenumfang der SP-Fachkräfte</t>
  </si>
  <si>
    <t>Personalstellenumfang der GP-Fachkräfte</t>
  </si>
  <si>
    <t xml:space="preserve">Nr. </t>
  </si>
  <si>
    <t>Inhalte</t>
  </si>
  <si>
    <t>2.1.</t>
  </si>
  <si>
    <t>es handelt sich um eine kontinuierliche Beratung, die bereits im Vorjahr (oder noch früher) begonnen hat und bei der nicht mehr als 1 Jahr zwischen dem ersten Kontakt im Berichtsjahr und dem letzten Kontakt im Vorjahr vergangen ist</t>
  </si>
  <si>
    <t xml:space="preserve">"Unterbrechung" bedeutet, dass bereits ein Kontakt/Beratung/Begleitung stattgefunden hat, diese aber nícht kontinuierlich fortgeführt wurde und eine Unterbrechung von mehr als 1 Jahr vorliegt. </t>
  </si>
  <si>
    <t>2.2.</t>
  </si>
  <si>
    <t>2.4.</t>
  </si>
  <si>
    <t>2.6.</t>
  </si>
  <si>
    <t>2.7.</t>
  </si>
  <si>
    <t xml:space="preserve">Grundsicherung </t>
  </si>
  <si>
    <t>Erwerbsminderungsrente (auch Teilrente)</t>
  </si>
  <si>
    <t>Anspruch auf Erwerbsminderungsrente nach § 43 SGB VI, auch mit zusätzlicher Teilzeitbeschäftigung bei Erwerbsfähigkeit von 3 - 6 Stunden pro Woche</t>
  </si>
  <si>
    <t>2.8.</t>
  </si>
  <si>
    <t>2.9.</t>
  </si>
  <si>
    <t>2.10.</t>
  </si>
  <si>
    <t>2.11.</t>
  </si>
  <si>
    <t>Psychiatrische Institutsambulanz</t>
  </si>
  <si>
    <t>Niedergelassene Psychiater</t>
  </si>
  <si>
    <t xml:space="preserve">Stationäres Wohnangebot (Heim) / 24-Stunden-Betreuung </t>
  </si>
  <si>
    <t>Ambulanter Pflegedienst / Sozialstation</t>
  </si>
  <si>
    <r>
      <t xml:space="preserve">Direkt </t>
    </r>
    <r>
      <rPr>
        <b/>
        <sz val="10"/>
        <rFont val="Arial"/>
        <family val="2"/>
      </rPr>
      <t>klientenbezogene Leistungen</t>
    </r>
  </si>
  <si>
    <t>Leistungen im Bereich Beratung und Begleitung</t>
  </si>
  <si>
    <t>Leistungen zur Aktivierung ergänzender Hilfen</t>
  </si>
  <si>
    <t>Indirekte Leistungen</t>
  </si>
  <si>
    <t>Leistungen zur Bereitstellung und Vermittlung von Informationen / Öffentlichkeitsarbeit</t>
  </si>
  <si>
    <t>Leistungen im Rahmen  des Qualitäts- und Beschwerdemanagement</t>
  </si>
  <si>
    <t>Leistungen im Rahmen der Leitung und Verwaltung</t>
  </si>
  <si>
    <t>KlientInnen mit eigener Symptomatik</t>
  </si>
  <si>
    <t>KlientInnen insgesamt</t>
  </si>
  <si>
    <t>KlientInnen</t>
  </si>
  <si>
    <t>Migrationshintergrund der betreuten KlientInnen</t>
  </si>
  <si>
    <r>
      <t>KlientInnenprofil (Punkt 2 b der Zielvereinbarung)</t>
    </r>
    <r>
      <rPr>
        <sz val="11"/>
        <rFont val="Arial"/>
        <family val="2"/>
      </rPr>
      <t xml:space="preserve">  </t>
    </r>
    <r>
      <rPr>
        <b/>
        <sz val="11"/>
        <rFont val="Arial"/>
        <family val="2"/>
      </rPr>
      <t xml:space="preserve"> -  ab 2.2 nur noch KlientInnen mit eigener Symptomatik</t>
    </r>
  </si>
  <si>
    <t>Wohnort der KlientInnen</t>
  </si>
  <si>
    <t>Darstellung der Beratungsarbeit (Punkt 3 der Zielvereinbarung)   -  3.1 und 3.2 inklusive Angehörige / Personen des sozialen Umfelds</t>
  </si>
  <si>
    <t>Stundenerfassung der erbrachten Leistungen (inklusive inklusive Angehörige / Personen des sozialen Umfelds)</t>
  </si>
  <si>
    <t>Stundenerfassung der erbrachten Leistungen (inklusive inklusive Angehörige / Personen des sozialen Umfelds)*</t>
  </si>
  <si>
    <t>% valide</t>
  </si>
  <si>
    <t>Hausfrau/Hausmann</t>
  </si>
  <si>
    <t>Anzahl der KlientInnen *</t>
  </si>
  <si>
    <t>bei/mit sonstigen Personen</t>
  </si>
  <si>
    <r>
      <t xml:space="preserve">Gesamt </t>
    </r>
    <r>
      <rPr>
        <sz val="10"/>
        <rFont val="Arial"/>
        <family val="2"/>
      </rPr>
      <t>(ohne ungeklärte Fälle)</t>
    </r>
  </si>
  <si>
    <t>Einwohnerzahl des Versorgungsgebietes</t>
  </si>
  <si>
    <t>Personal</t>
  </si>
  <si>
    <t xml:space="preserve"> * aus Tabelle 2.1</t>
  </si>
  <si>
    <t>mit Partner ohne Kind/er</t>
  </si>
  <si>
    <t>mit Partner und Kind/ern
(alle im HH lebenden Kinder - auch volljährige Kinder)</t>
  </si>
  <si>
    <t>Altersrente / Pension</t>
  </si>
  <si>
    <t xml:space="preserve"> - davon KlientInnen mit Mehrfachdiagnose mit Suchtbeteiligung</t>
  </si>
  <si>
    <t xml:space="preserve"> - davon KlientInnen mit sonstiger Mehrfachdiagnose</t>
  </si>
  <si>
    <t>ALG II: Menschen, die erwerbsfähig sind (keine Bezieher von Rente wegen Alter oder voller Erwerbsminderung) und die mehr als 15 Stunden pro Woche arbeiten können.</t>
  </si>
  <si>
    <t>Grundsicherung: Menschen zwischen 18 und 65 Jahren bei voller Erwerbsminderung (nicht mehr als 3 Stunden pro Woche erwerbsfähig) und Menschen ab 65 Jahre ohne Rentenanspruch.</t>
  </si>
  <si>
    <t>Abbruch kann sowohl vom Klienten / von der Klientin als auch durch den Dienst erfolgen</t>
  </si>
  <si>
    <t>Dauer der gegenwärtigen* ununterbrochenen Beratung</t>
  </si>
  <si>
    <t>* Stichtag für abgeschlossene Betreuungen ist das Beendigungsdatum, für noch nicht abgeschlossene Betreuungen der 31.12. des Berichtsjahres</t>
  </si>
  <si>
    <t>BWF (Betreutes Wohnen in Familien) / Ambulant betreutes Wohnen</t>
  </si>
  <si>
    <r>
      <t>Es handelt sich um eine Beratung für eine/n Klient/in/en,</t>
    </r>
    <r>
      <rPr>
        <b/>
        <sz val="10"/>
        <rFont val="Arial"/>
        <family val="2"/>
      </rPr>
      <t xml:space="preserve"> </t>
    </r>
    <r>
      <rPr>
        <sz val="10"/>
        <rFont val="Arial"/>
        <family val="2"/>
      </rPr>
      <t>der/die</t>
    </r>
    <r>
      <rPr>
        <b/>
        <sz val="10"/>
        <rFont val="Arial"/>
        <family val="2"/>
      </rPr>
      <t xml:space="preserve"> </t>
    </r>
    <r>
      <rPr>
        <b/>
        <u/>
        <sz val="10"/>
        <rFont val="Arial"/>
        <family val="2"/>
      </rPr>
      <t>noch nie</t>
    </r>
    <r>
      <rPr>
        <sz val="10"/>
        <rFont val="Arial"/>
        <family val="2"/>
      </rPr>
      <t xml:space="preserve"> Kontakt zur Beratungsstelle hatte. Hier bitte nur "Lifetime-Erstkontakte" erfassen.</t>
    </r>
  </si>
  <si>
    <t>Alle Kinder im Haushalt erfassen - leibliche Kinder, Kinder des Partners, Stief- und Pflegekinder</t>
  </si>
  <si>
    <t xml:space="preserve">Eine ununterbrochene Beratung liegt dann vor, wenn keine Unterbrechungen über 12 Monate gegeben sind - siehe auch Erläuterung zum Begriff "Unterbrechung" in Tabelle 2.1. </t>
  </si>
  <si>
    <t xml:space="preserve">Gelungene Vermittlungen im Berichtsjahr an </t>
  </si>
  <si>
    <t>4.1.8</t>
  </si>
  <si>
    <t>Interkollegiale Fallarbeit und Fallsupervision</t>
  </si>
  <si>
    <t>Fallsupervision und Hilfeplanung</t>
  </si>
  <si>
    <t>Vermittlung, Koordination, Hilfeplanung, Abstimmung der Hilfen, Gesamtplan-verfahren nach § 58 SGB XII</t>
  </si>
  <si>
    <t>Leistungsbereich Fallsupervision und Hilfeplanung</t>
  </si>
  <si>
    <t>Gelungene Vermittlungen im Berichtsjahr an …</t>
  </si>
  <si>
    <t>Stand der Beratung / Begleitung zum 31.12. im Berichtsjahr</t>
  </si>
  <si>
    <t>Liste der Landkreise im jeweiligen Bezirks</t>
  </si>
  <si>
    <t xml:space="preserve">Jahresstatistik der Sozialpsychiatrischen (SPDis) und Gerontopsychiatrischen (GPDis) Dienste in Bayern </t>
  </si>
  <si>
    <t xml:space="preserve">Der Teil 1 der Statistik ergibt sich aus den übertragenen/kumulierten Daten des Teil 2 (KlientInnenprofil), Teil 3 (Darstellung der Beratungsarbeit) und Teil 4 (Stundenerfassung der erbrachten Leistungen). Es werden die Leistungen der von Bezirksseite genehmigten und geförderten Fachkräfte erfasst. </t>
  </si>
  <si>
    <t>Oberbayern</t>
  </si>
  <si>
    <t>mit Partner und Kind/ern (alle im HH lebenden Kinder - auch volljährige Kinder)</t>
  </si>
  <si>
    <r>
      <t>Gesamt</t>
    </r>
    <r>
      <rPr>
        <sz val="10"/>
        <rFont val="Arial"/>
        <family val="2"/>
      </rPr>
      <t xml:space="preserve"> (ohne ungeklärte Fälle)</t>
    </r>
  </si>
  <si>
    <t>Prozentuierung in Spalten (nach Klientengruppe)</t>
  </si>
  <si>
    <r>
      <t xml:space="preserve">Leistungsbereich Mitwirkung bei der Erfüllung hoheitlicher Aufgaben / Mitarbeit im Zusammenhang mit hoheitlichen Aufgaben  </t>
    </r>
    <r>
      <rPr>
        <sz val="10"/>
        <rFont val="Arial"/>
        <family val="2"/>
      </rPr>
      <t>(als zusätzliche Leistung in Kombination mit einer Regelleistung)</t>
    </r>
  </si>
  <si>
    <t>Hausbesuch</t>
  </si>
  <si>
    <t>Initiierung einer Unterbringung und/oder Betreuung</t>
  </si>
  <si>
    <t>Vermittlung</t>
  </si>
  <si>
    <t>Leistungen im Bereich Unterstützung der Gemeinwesenarbeit, im Bereich Selbsthilfe, im Rahmen der Familienpflege</t>
  </si>
  <si>
    <t>durch Mietvertrag oder selbst bewohntes Eigentum (auch über den Familienstand) abgesicherte stabile Wohnsituation ohne professionelle Betreuung</t>
  </si>
  <si>
    <r>
      <t xml:space="preserve">Bitte gegenwärtige berufliche Situation bei jedem/r Klient/Klientin erfassen. Falls mehrere Kategorien zutreffen bitte </t>
    </r>
    <r>
      <rPr>
        <b/>
        <sz val="10"/>
        <rFont val="Arial"/>
        <family val="2"/>
      </rPr>
      <t>Hauptstatus</t>
    </r>
    <r>
      <rPr>
        <sz val="10"/>
        <rFont val="Arial"/>
        <family val="2"/>
      </rPr>
      <t xml:space="preserve"> angeben</t>
    </r>
  </si>
  <si>
    <r>
      <t>Leistungen im Bereich  der Krisenversorgung</t>
    </r>
    <r>
      <rPr>
        <sz val="10"/>
        <rFont val="Arial"/>
        <family val="2"/>
      </rPr>
      <t xml:space="preserve"> (als zusätzliche Leistung in Kombination mit einer Regelleistung)</t>
    </r>
  </si>
  <si>
    <t>Leistungen im Bereich Kontaktaufnahme (Erstkontakt)</t>
  </si>
  <si>
    <t>wird automatisch als Gesamtsumme der Stunden in Tabelle 4.0 übernommen</t>
  </si>
  <si>
    <t>Leistungen im Bereich der Beratung und Begleitung</t>
  </si>
  <si>
    <t>Schwaben</t>
  </si>
  <si>
    <t>Niederbayern</t>
  </si>
  <si>
    <t>Oberpfalz</t>
  </si>
  <si>
    <t>Oberfranken</t>
  </si>
  <si>
    <t>Mittelfranken</t>
  </si>
  <si>
    <t>Unterfranken</t>
  </si>
  <si>
    <t>Anzahl der verschiedenen Gruppen (nicht der Sitzungen)</t>
  </si>
  <si>
    <t>Wenn hohe Zahl, sollte das im Zielvereinbarungsgespräch thematisiert werden.</t>
  </si>
  <si>
    <t>Clearing, Telefonate bis 0,5 h</t>
  </si>
  <si>
    <t>Indirekte Leistungen sind hier nur zu dokumentieren, wenn sie 30% der Arbeitszeit überschreiten.</t>
  </si>
  <si>
    <t>Beratungsgespräch</t>
  </si>
  <si>
    <r>
      <t xml:space="preserve">Leistungsbereich Mitwirkung bei der Erfüllung hoheitlicher Aufgaben / Mitarbeit im Zusammenhang mit hoheitlichen Aufgaben </t>
    </r>
    <r>
      <rPr>
        <sz val="10"/>
        <rFont val="Arial"/>
        <family val="2"/>
      </rPr>
      <t xml:space="preserve"> (als zusätzliche Leistung in Kombination mit einer Regelleistung)</t>
    </r>
  </si>
  <si>
    <r>
      <t xml:space="preserve">Leistungen im Bereich der Krisenversorgung  </t>
    </r>
    <r>
      <rPr>
        <sz val="10"/>
        <rFont val="Arial"/>
        <family val="2"/>
      </rPr>
      <t>(als zusätzliche Leistung in Kombination mit einer Regelleistung)</t>
    </r>
  </si>
  <si>
    <t>Beratung in Außensprechstunde; erster und letzter Klient</t>
  </si>
  <si>
    <t>Beratung in Außensprechstunde; Folgeberatung</t>
  </si>
  <si>
    <t xml:space="preserve"> - davon mit eigener Fluchterfahrung</t>
  </si>
  <si>
    <t>Anzugeben ist der tatsächliche Personalstellenumfang für das Kalenderjahr im Jahresmittel 
(VK nicht Köpfe)
EX-IN: Erfassung der Leistungen in Jahrestatistik, nicht separat. Falls kein Zugriff auf System, muss das von zugriffsberechtigten Kollegen nachgetragen werden.</t>
  </si>
  <si>
    <t>instabile Wohnformen. Der Klient ist wohnungslos und/oder hat keinen festen Wohnsitz (Ziel ist Erfassung von "verdeckterWohnungslosigkeit")</t>
  </si>
  <si>
    <t>Stunden-faktor</t>
  </si>
  <si>
    <t>Zuständigkeit für den Landkreis</t>
  </si>
  <si>
    <r>
      <t xml:space="preserve">Zuständigkeit </t>
    </r>
    <r>
      <rPr>
        <sz val="10"/>
        <rFont val="Arial"/>
        <family val="2"/>
      </rPr>
      <t>für den Versorgungssektor *</t>
    </r>
  </si>
  <si>
    <t>* nur für München</t>
  </si>
  <si>
    <t>Personalstellenumfang der SP-Fachkräfte **</t>
  </si>
  <si>
    <t>Personalstellenumfang der GP-Fachkräfte **</t>
  </si>
  <si>
    <t>** ohne Krisendienst und CM</t>
  </si>
  <si>
    <t xml:space="preserve"> * Prozentwert in Spalte G bezogen auf alle KlientInnen</t>
  </si>
  <si>
    <t xml:space="preserve"> * Prozentwert in Spalte H bezogen auf KlientInnen mit Migrationshintergrund</t>
  </si>
  <si>
    <r>
      <t>KlientInnenprofil (Punkt 2 b der Zielvereinbarung)</t>
    </r>
    <r>
      <rPr>
        <sz val="11"/>
        <rFont val="Arial"/>
        <family val="2"/>
      </rPr>
      <t xml:space="preserve">  </t>
    </r>
    <r>
      <rPr>
        <b/>
        <sz val="11"/>
        <rFont val="Arial"/>
        <family val="2"/>
      </rPr>
      <t xml:space="preserve"> -  ab Tabelle 2.2 nur noch KlientInnen mit eigener Symptomatik</t>
    </r>
  </si>
  <si>
    <t>Liste der (kreisfreien) Städte im jeweiligen Bezirk</t>
  </si>
  <si>
    <t>Darstellung der Beratungsarbeit (Punkt 3 der Zielvereinbarung)   -  Tabelle 3.1 und Tabelle 3.2 inklusive Angehörige / Personen des sozialen Umfelds</t>
  </si>
  <si>
    <t>Ergibt sich aus der Darstellung der gemeldeten Wohnortsangaben/Lebensmittelpunkt des Klienten/der Klientin und ist abhängig von dem in der ersten Zeile ausgewählten Bezirk</t>
  </si>
  <si>
    <t xml:space="preserve">Teilüberschriften bzw. Darstellung der Prozentwerte in Teilbereichen bezogen auf die jeweilige Bereichssumme </t>
  </si>
  <si>
    <t xml:space="preserve">Über und teilweise auch unter den Tabellen findet sich eine Logikprüfung, die (in roter Schrift) solange eine Fehlermeldung anzeigt bis die Summe </t>
  </si>
  <si>
    <t>der eingebenen Werte der logischen Gesamtsumme entspricht  (siehe jeweilige Formel)</t>
  </si>
  <si>
    <t xml:space="preserve"> - davon ohne/geringe Deutschkenntnisse</t>
  </si>
  <si>
    <t>Häufigkeit der Beratung pro KlientIn im Berichtsjahr</t>
  </si>
  <si>
    <t>80 Jahre und älter</t>
  </si>
  <si>
    <t>außerhalb des Versorgungsgebiets (=Bezirk)</t>
  </si>
  <si>
    <t>Anzahl der Kontakte *
(inklusive Angehörige / Personen des sozialen Umfelds)</t>
  </si>
  <si>
    <t>% valide *</t>
  </si>
  <si>
    <t>* nur Klienten mit einer dokumentierten Hauptdiagnose F0 bis F7</t>
  </si>
  <si>
    <r>
      <t>mit Migrationshintergrund</t>
    </r>
    <r>
      <rPr>
        <sz val="8"/>
        <rFont val="Arial"/>
        <family val="2"/>
      </rPr>
      <t xml:space="preserve">  </t>
    </r>
    <r>
      <rPr>
        <sz val="10"/>
        <rFont val="Arial"/>
        <family val="2"/>
      </rPr>
      <t>(Definition siehe Glossar)</t>
    </r>
  </si>
  <si>
    <t xml:space="preserve"> - davon mit eigener Fluchterfahrung (Definition siehe Glossar) *</t>
  </si>
  <si>
    <t>KlientIn ist selbst migriert (=KlientIn wurde außerhalb Deutschlands geboren und ist mit/ohne Eltern nach Deutschland migriert) oder KlientIn ist Kind von mindestens einem selbst migrierten Elternteil</t>
  </si>
  <si>
    <t>mit Migrationshintergrund</t>
  </si>
  <si>
    <t xml:space="preserve"> - davon ohne/geringe Deutschkenntnisse (Erläuterung siehe Glossar)*</t>
  </si>
  <si>
    <r>
      <t xml:space="preserve">ausschließlich bezogen auf die (aktuelle) Flüchtlingsbewegung </t>
    </r>
    <r>
      <rPr>
        <b/>
        <sz val="10"/>
        <rFont val="Arial"/>
        <family val="2"/>
      </rPr>
      <t>seit 2014</t>
    </r>
  </si>
  <si>
    <t>kein (ausführliches) Beratungsgespräch in deutscher Sprache möglich</t>
  </si>
  <si>
    <t>EN / MN</t>
  </si>
  <si>
    <t>Hier erfolgt keine Eingabe. Die Zeit wird automatisch berechnet: Stellenanteil * 52 Wochen * 2 Stunden</t>
  </si>
  <si>
    <t>Anzahl Stunden</t>
  </si>
  <si>
    <t>Nr.</t>
  </si>
  <si>
    <t>Erläuterungen</t>
  </si>
  <si>
    <t>Nennung des zuständigen Einzugsgebietes, in dem der Dienst tätig ist (ggf. mit dem Leistungsträger vereinbartes Einzugsgebiet) /  Bitte hier namentlich den Landkreis/kreisfreie Stadt bzw. das Versorgungsgebiet (nur für München) nennen.</t>
  </si>
  <si>
    <t>Liste der Versorgungssektoren</t>
  </si>
  <si>
    <t xml:space="preserve">ist nur für München relevant </t>
  </si>
  <si>
    <t>andere bayerischen Bezirke, andere Bundesländer, Ausland</t>
  </si>
  <si>
    <t>Umfang</t>
  </si>
  <si>
    <t>18 - 29 Jahre</t>
  </si>
  <si>
    <t>30 - 39 Jahre</t>
  </si>
  <si>
    <t>40 - 49 Jahre</t>
  </si>
  <si>
    <t>50 - 59 Jahre</t>
  </si>
  <si>
    <t>60 - 69 Jahre</t>
  </si>
  <si>
    <t>70 - 79 Jahre</t>
  </si>
  <si>
    <t>bis 17 Jahre</t>
  </si>
  <si>
    <r>
      <t xml:space="preserve">z.B. WG oder TWG, </t>
    </r>
    <r>
      <rPr>
        <sz val="10"/>
        <color rgb="FFFF0000"/>
        <rFont val="Arial"/>
        <family val="2"/>
      </rPr>
      <t>bei Zusammenleben KlientIn im eigenen Haus mit erwachsenen Kindern</t>
    </r>
  </si>
  <si>
    <t>Pflegegrad</t>
  </si>
  <si>
    <t>Keine Hauptdiagnose F0-F7, aber z.B. F8</t>
  </si>
  <si>
    <t>Gesamtzahl der Klienten, nicht die Summe der Kategorienwerte; Fehlermeldung nur dann, wenn in einer Kategorie ein Wert eingetragen wird, der über der Gesamtzahl der Klienten liegt</t>
  </si>
  <si>
    <r>
      <t xml:space="preserve">Nur aktiv </t>
    </r>
    <r>
      <rPr>
        <sz val="10"/>
        <color rgb="FFFF0000"/>
        <rFont val="Arial"/>
        <family val="2"/>
      </rPr>
      <t xml:space="preserve">oder durch gezielte Motivation </t>
    </r>
    <r>
      <rPr>
        <sz val="10"/>
        <rFont val="Arial"/>
        <family val="2"/>
      </rPr>
      <t>im Berichtsjahr eingeleitete Vermittlungen werden gezählt. Pro Klient/in können mehrere Institutionen genannt werden, zwei oder mehr eingeleitete Vermittlungen an dieselbe Institution dürfen pro Klient/in jedoch nur einmal gezählt werden.</t>
    </r>
  </si>
  <si>
    <t>Lifetime-Erstkontakte und bei Wiederaufnahme nach einer Unterbrechung von mehr als 12 Monaten</t>
  </si>
  <si>
    <t>Beratung im Dienst inklusive telefonischer und Onlineberatung</t>
  </si>
  <si>
    <t>Nur aufgrund einer polizeilichen Meldung, ansonsten 4.1.3</t>
  </si>
  <si>
    <r>
      <t xml:space="preserve">Hier dürfen nur die sich </t>
    </r>
    <r>
      <rPr>
        <b/>
        <sz val="10"/>
        <color theme="1"/>
        <rFont val="Arial"/>
        <family val="2"/>
      </rPr>
      <t>direkt auf eine/n bestimmte/n Klient/in/en</t>
    </r>
    <r>
      <rPr>
        <sz val="10"/>
        <color theme="1"/>
        <rFont val="Arial"/>
        <family val="2"/>
      </rPr>
      <t xml:space="preserve"> beziehenden diesbezüglichen Leistungen erfasst werden. Allgemeine, nicht direkt eine/r/m spezifischen Klient/in/en zuordenbare Maßnahmen sind unter 4.2 zu erfassen.  Z.B.: Es werden KlientInnen in Gruppen außerhalb des SPDi begleitet;
</t>
    </r>
    <r>
      <rPr>
        <sz val="10"/>
        <color rgb="FFFF0000"/>
        <rFont val="Arial"/>
        <family val="2"/>
      </rPr>
      <t>Leistungen zur Gewinnung, Schulung und Anleitung von Bürgerhelfern/Ehrenamtlichen sind direkte Leistungen (siehe auch Ziff. 3.7 der RLB)</t>
    </r>
  </si>
  <si>
    <r>
      <t xml:space="preserve">Alle KlientInnen, deren Angehörige (Verwandte und Partner), sowie Personen des sozialen Umfelds (Nachbarn, Kollegen, Arbeitgeber, ...), die Leistungen des Dienstes in Anspruch nehmen. Die Daten werden automatisch aus Tabelle 2.1 übernommen.  Klienten, die ausschließlich an Gruppen teilnehmen, und Angehörige, die nur begleiten, werden nicht erfasst. Gespräch mit behandelndem Arzt wird als direkte Leistungunter 4.1.7. erfasst (der Arzt als Person wird nicht gezählt).
</t>
    </r>
    <r>
      <rPr>
        <sz val="10"/>
        <color rgb="FFFF0000"/>
        <rFont val="Arial"/>
        <family val="2"/>
      </rPr>
      <t>Pro Beratungskontakt erfolgt nur eine Einfachnennung, unabhängig davon, wie viele Personen anwesend sind</t>
    </r>
  </si>
  <si>
    <t>Telefonische Beratung nur bei Krisenversorgung und hoheitliche Aufgaben als zusätzliche Leistung
Ansonsten wird eine telefonische Beratung wie eine „Beratung“ behandelt</t>
  </si>
  <si>
    <t>Summe aller Kontakte im und außerhalb des Dienstes.</t>
  </si>
  <si>
    <t>Die Daten werden automatisch aus D317 / D318 / D338 / D339 / D340 bzw. aus F317 / F318 / F338 / F339 / F340 aufsummiert.</t>
  </si>
  <si>
    <r>
      <t xml:space="preserve">Erhebungszeitpunkt ist der erste Beratungs-/Begleitungskontakt </t>
    </r>
    <r>
      <rPr>
        <sz val="10"/>
        <color rgb="FFFF0000"/>
        <rFont val="Arial"/>
        <family val="2"/>
      </rPr>
      <t>des Erhebungszeitraums</t>
    </r>
    <r>
      <rPr>
        <sz val="10"/>
        <rFont val="Arial"/>
        <family val="2"/>
      </rPr>
      <t>. Fälle (inkl. Kurzkontakte), die nur aus einem Clearing bestehen, werden nicht gesondert dokumentiert, sondern fallen unter die Pauschale "Clearing"</t>
    </r>
  </si>
  <si>
    <r>
      <rPr>
        <sz val="10"/>
        <rFont val="Arial"/>
        <family val="2"/>
      </rPr>
      <t>Kontakte im Dienst sind alle Kontakte, die in den Büroräumen statt finden, auch in Außenstellen und festen Außensprechstunden (ohne Kontakte aus Gruppenangeboten). 
Die Daten werden automatisch aus</t>
    </r>
    <r>
      <rPr>
        <sz val="10"/>
        <color rgb="FFFF0000"/>
        <rFont val="Arial"/>
        <family val="2"/>
      </rPr>
      <t xml:space="preserve"> D314 / D315 / D316 / D335 / D336 / D337 bzw. aus F314 / F315 / F316 / F335 / F336 / F337 aufsummiert.</t>
    </r>
  </si>
  <si>
    <t>* aus Tabelle 4.1.2 und 4.1.5</t>
  </si>
  <si>
    <t xml:space="preserve">* aus Tabelle 4.1 </t>
  </si>
  <si>
    <t>Stundenwerte für direkte klientenbezogene Leistungen  *
(inklusive Angehörige / Personen des Sozialen Umfelds)</t>
  </si>
  <si>
    <t>* aus Tabelle 4.1</t>
  </si>
  <si>
    <r>
      <t xml:space="preserve">Stundenwerte für direkt klientenbezogene Leistungen 
(inklusive Angehörige / Personen des Sozialen Umfelds) </t>
    </r>
    <r>
      <rPr>
        <b/>
        <sz val="10"/>
        <color rgb="FFFF0000"/>
        <rFont val="Arial"/>
        <family val="2"/>
      </rPr>
      <t>*</t>
    </r>
  </si>
  <si>
    <r>
      <t>Zusammenfassung der aus der Anzahl der Kontakte berechneten Stundenwerte</t>
    </r>
    <r>
      <rPr>
        <sz val="10"/>
        <color rgb="FFFF0000"/>
        <rFont val="Arial"/>
        <family val="2"/>
      </rPr>
      <t xml:space="preserve"> ohne die Stunden aus der </t>
    </r>
    <r>
      <rPr>
        <sz val="10"/>
        <rFont val="Arial"/>
        <family val="2"/>
      </rPr>
      <t>Gruppenarbeit. Gezählt werden die Leistungen der von Bezirksseite genehmigten und geförderten Fachkräfte. Die Daten werden automatisch aus Tabelle 4.1 (E310 / G310) übernommen.</t>
    </r>
  </si>
  <si>
    <t>externe Gruppen und Gruppen, die in Kooperation angeboten werden (z.B. Gruppen an PIA).</t>
  </si>
  <si>
    <r>
      <rPr>
        <sz val="10"/>
        <color rgb="FFFF0000"/>
        <rFont val="Arial"/>
        <family val="2"/>
      </rPr>
      <t>Rechtliche</t>
    </r>
    <r>
      <rPr>
        <sz val="10"/>
        <rFont val="Arial"/>
        <family val="2"/>
      </rPr>
      <t xml:space="preserve"> Betreuung, Betreuungsstelle</t>
    </r>
  </si>
  <si>
    <t xml:space="preserve">Beratung in Außensprechstunden werden unterschiedlich dokumentiert: 
- der/die erste und letzte KlientIn mit dem höheren Stundenwert für Außensprechstunden
   (berücksichtigt die Fahrtzeit)
- alle anderen Klienten werden als „Außensprechstunden, Folgeberatung“ codiert. </t>
  </si>
  <si>
    <r>
      <t xml:space="preserve">Glossar  -  Version vom 03.12.2017 - </t>
    </r>
    <r>
      <rPr>
        <b/>
        <sz val="10"/>
        <color rgb="FFFF0000"/>
        <rFont val="Arial"/>
        <family val="2"/>
      </rPr>
      <t>Veränderungen zur letzten Version vom 05.02.2017 in rot</t>
    </r>
  </si>
  <si>
    <t>Als erstes wählen sie bitte in der ersten Zeile rechts außen in der Auswahlliste den für sie zuständigen Bezirk aus</t>
  </si>
  <si>
    <t xml:space="preserve">Jahresstatistik der Sozialpsychiatrischen (SPDis) und Gerontopsychiatrischen (GPDis) Fachdienste im Bezirk </t>
  </si>
  <si>
    <t>Rechtliche Betreuung, Betreuungsstelle</t>
  </si>
  <si>
    <r>
      <t>"Professionelle Betreuung" bedeutet Unterstützung durch pädagogische, therapeutische oder pflegerische Fachkräfte entweder in eigener Wohnung (ambulant, BEW oder TWG) oder in institutioneller Unterbringung (besondere Wohnformen);</t>
    </r>
    <r>
      <rPr>
        <sz val="10"/>
        <color rgb="FFFF0000"/>
        <rFont val="Arial"/>
        <family val="2"/>
      </rPr>
      <t xml:space="preserve"> </t>
    </r>
    <r>
      <rPr>
        <b/>
        <u/>
        <sz val="10"/>
        <color rgb="FFFF0000"/>
        <rFont val="Arial"/>
        <family val="2"/>
      </rPr>
      <t>nicht</t>
    </r>
    <r>
      <rPr>
        <sz val="10"/>
        <color rgb="FFFF0000"/>
        <rFont val="Arial"/>
        <family val="2"/>
      </rPr>
      <t xml:space="preserve"> alleinige Unterstützung durch SpDi/GpDi</t>
    </r>
  </si>
  <si>
    <t>Formularversion vom 18.12.2024, keine Änderungen seit 20.12.2022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</si>
</sst>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4" x14ac:knownFonts="1">
    <font>
      <sz val="10"/>
      <name val="Arial"/>
    </font>
    <font>
      <sz val="10"/>
      <name val="Arial"/>
      <family val="2"/>
    </font>
    <font>
      <sz val="10"/>
      <name val="Arial"/>
      <family val="2"/>
    </font>
    <font>
      <b/>
      <sz val="11"/>
      <color indexed="10"/>
      <name val="Arial"/>
      <family val="2"/>
    </font>
    <font>
      <sz val="11"/>
      <name val="Arial"/>
      <family val="2"/>
    </font>
    <font>
      <b/>
      <sz val="11"/>
      <name val="Arial"/>
      <family val="2"/>
    </font>
    <font>
      <sz val="8"/>
      <name val="Arial"/>
      <family val="2"/>
    </font>
    <font>
      <sz val="11"/>
      <name val="Arial"/>
      <family val="2"/>
    </font>
    <font>
      <b/>
      <sz val="10"/>
      <name val="Arial"/>
      <family val="2"/>
    </font>
    <font>
      <b/>
      <i/>
      <sz val="10"/>
      <color indexed="10"/>
      <name val="Arial"/>
      <family val="2"/>
    </font>
    <font>
      <sz val="8"/>
      <name val="Arial"/>
      <family val="2"/>
    </font>
    <font>
      <sz val="9"/>
      <name val="Arial"/>
      <family val="2"/>
    </font>
    <font>
      <sz val="10"/>
      <color indexed="9"/>
      <name val="Arial"/>
      <family val="2"/>
    </font>
    <font>
      <b/>
      <sz val="10"/>
      <name val="Arial"/>
      <family val="2"/>
    </font>
    <font>
      <sz val="10"/>
      <name val="Arial"/>
      <family val="2"/>
    </font>
    <font>
      <b/>
      <sz val="9"/>
      <name val="Arial"/>
      <family val="2"/>
    </font>
    <font>
      <b/>
      <i/>
      <sz val="10"/>
      <color indexed="9"/>
      <name val="Arial"/>
      <family val="2"/>
    </font>
    <font>
      <sz val="8"/>
      <color indexed="20"/>
      <name val="Arial"/>
      <family val="2"/>
    </font>
    <font>
      <strike/>
      <sz val="10"/>
      <name val="Arial"/>
      <family val="2"/>
    </font>
    <font>
      <b/>
      <u/>
      <sz val="10"/>
      <name val="Arial"/>
      <family val="2"/>
    </font>
    <font>
      <sz val="10"/>
      <name val="Arial"/>
      <family val="2"/>
    </font>
    <font>
      <sz val="10"/>
      <color rgb="FFFF0000"/>
      <name val="Arial"/>
      <family val="2"/>
    </font>
    <font>
      <sz val="10"/>
      <color theme="0"/>
      <name val="Arial"/>
      <family val="2"/>
    </font>
    <font>
      <b/>
      <i/>
      <sz val="10"/>
      <color theme="0"/>
      <name val="Arial"/>
      <family val="2"/>
    </font>
    <font>
      <strike/>
      <sz val="10"/>
      <color rgb="FFFF0000"/>
      <name val="Arial"/>
      <family val="2"/>
    </font>
    <font>
      <b/>
      <sz val="10"/>
      <color rgb="FFFF0000"/>
      <name val="Arial"/>
      <family val="2"/>
    </font>
    <font>
      <sz val="8"/>
      <color theme="0"/>
      <name val="Arial"/>
      <family val="2"/>
    </font>
    <font>
      <sz val="10"/>
      <color theme="4"/>
      <name val="Arial"/>
      <family val="2"/>
    </font>
    <font>
      <sz val="10"/>
      <color theme="1"/>
      <name val="Arial"/>
      <family val="2"/>
    </font>
    <font>
      <b/>
      <sz val="10"/>
      <color theme="1"/>
      <name val="Arial"/>
      <family val="2"/>
    </font>
    <font>
      <b/>
      <i/>
      <sz val="9"/>
      <color indexed="10"/>
      <name val="Arial"/>
      <family val="2"/>
    </font>
    <font>
      <b/>
      <u/>
      <sz val="10"/>
      <color rgb="FFFF0000"/>
      <name val="Arial"/>
      <family val="2"/>
    </font>
    <font>
      <sz val="8"/>
      <color rgb="FFFF0000"/>
      <name val="Arial"/>
      <family val="2"/>
    </font>
    <font>
      <b/>
      <sz val="10"/>
      <color rgb="FF7030A0"/>
      <name val="Arial"/>
      <family val="2"/>
    </font>
  </fonts>
  <fills count="29">
    <fill>
      <patternFill patternType="none"/>
    </fill>
    <fill>
      <patternFill patternType="gray125"/>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43"/>
        <bgColor indexed="22"/>
      </patternFill>
    </fill>
    <fill>
      <patternFill patternType="solid">
        <fgColor indexed="47"/>
        <bgColor indexed="64"/>
      </patternFill>
    </fill>
    <fill>
      <patternFill patternType="solid">
        <fgColor indexed="11"/>
        <bgColor indexed="22"/>
      </patternFill>
    </fill>
    <fill>
      <patternFill patternType="solid">
        <fgColor indexed="22"/>
        <bgColor indexed="64"/>
      </patternFill>
    </fill>
    <fill>
      <patternFill patternType="solid">
        <fgColor indexed="22"/>
        <bgColor indexed="22"/>
      </patternFill>
    </fill>
    <fill>
      <patternFill patternType="solid">
        <fgColor indexed="15"/>
        <bgColor indexed="22"/>
      </patternFill>
    </fill>
    <fill>
      <patternFill patternType="solid">
        <fgColor rgb="FFFFFF99"/>
        <bgColor indexed="64"/>
      </patternFill>
    </fill>
    <fill>
      <patternFill patternType="solid">
        <fgColor rgb="FFFFFF99"/>
        <bgColor indexed="22"/>
      </patternFill>
    </fill>
    <fill>
      <patternFill patternType="solid">
        <fgColor rgb="FF00FF00"/>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92D050"/>
        <bgColor indexed="64"/>
      </patternFill>
    </fill>
    <fill>
      <patternFill patternType="solid">
        <fgColor rgb="FF47FFFF"/>
        <bgColor indexed="64"/>
      </patternFill>
    </fill>
    <fill>
      <patternFill patternType="solid">
        <fgColor rgb="FF64FFFF"/>
        <bgColor indexed="64"/>
      </patternFill>
    </fill>
    <fill>
      <patternFill patternType="solid">
        <fgColor theme="0" tint="-0.14999847407452621"/>
        <bgColor indexed="22"/>
      </patternFill>
    </fill>
    <fill>
      <patternFill patternType="solid">
        <fgColor theme="9" tint="0.39997558519241921"/>
        <bgColor indexed="22"/>
      </patternFill>
    </fill>
    <fill>
      <patternFill patternType="solid">
        <fgColor theme="9" tint="0.59999389629810485"/>
        <bgColor indexed="22"/>
      </patternFill>
    </fill>
    <fill>
      <patternFill patternType="solid">
        <fgColor theme="9" tint="0.59999389629810485"/>
        <bgColor indexed="64"/>
      </patternFill>
    </fill>
    <fill>
      <patternFill patternType="solid">
        <fgColor rgb="FFFF00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style="thick">
        <color theme="5"/>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19">
    <xf numFmtId="0" fontId="0" fillId="0" borderId="0" xfId="0"/>
    <xf numFmtId="0" fontId="2" fillId="2" borderId="1" xfId="0" applyFont="1" applyFill="1" applyBorder="1" applyAlignment="1" applyProtection="1">
      <alignment horizontal="center" vertical="center"/>
      <protection locked="0"/>
    </xf>
    <xf numFmtId="0" fontId="0" fillId="0" borderId="2" xfId="0" applyBorder="1"/>
    <xf numFmtId="0" fontId="0" fillId="0" borderId="3" xfId="0" applyBorder="1"/>
    <xf numFmtId="0" fontId="0" fillId="2" borderId="4" xfId="0" applyFill="1" applyBorder="1"/>
    <xf numFmtId="0" fontId="0" fillId="2" borderId="5" xfId="0" applyFill="1" applyBorder="1"/>
    <xf numFmtId="0" fontId="0" fillId="3" borderId="6" xfId="0" applyFill="1" applyBorder="1"/>
    <xf numFmtId="0" fontId="0" fillId="3" borderId="4" xfId="0" applyFill="1" applyBorder="1"/>
    <xf numFmtId="0" fontId="0" fillId="3" borderId="5" xfId="0" applyFill="1" applyBorder="1"/>
    <xf numFmtId="0" fontId="0" fillId="4" borderId="6" xfId="0" applyFill="1" applyBorder="1"/>
    <xf numFmtId="0" fontId="0" fillId="4" borderId="4" xfId="0" applyFill="1" applyBorder="1"/>
    <xf numFmtId="0" fontId="0" fillId="4" borderId="5" xfId="0" applyFill="1" applyBorder="1"/>
    <xf numFmtId="0" fontId="2" fillId="3" borderId="1" xfId="0" applyFont="1" applyFill="1" applyBorder="1" applyAlignment="1">
      <alignment horizontal="center" vertical="center"/>
    </xf>
    <xf numFmtId="0" fontId="2" fillId="2" borderId="6" xfId="0" applyFont="1" applyFill="1" applyBorder="1"/>
    <xf numFmtId="0" fontId="6" fillId="3" borderId="1" xfId="0" applyFont="1" applyFill="1" applyBorder="1" applyAlignment="1">
      <alignment horizontal="center" vertical="center"/>
    </xf>
    <xf numFmtId="0" fontId="2" fillId="0" borderId="0" xfId="0" applyFont="1" applyAlignment="1">
      <alignment vertical="center"/>
    </xf>
    <xf numFmtId="0" fontId="1" fillId="0" borderId="0" xfId="0" applyFont="1" applyAlignment="1">
      <alignment vertical="center" wrapText="1"/>
    </xf>
    <xf numFmtId="0" fontId="1" fillId="0" borderId="0" xfId="0" applyFont="1" applyAlignment="1">
      <alignment vertical="center"/>
    </xf>
    <xf numFmtId="0" fontId="9" fillId="0" borderId="0" xfId="0" applyFont="1" applyAlignment="1">
      <alignment vertical="center"/>
    </xf>
    <xf numFmtId="0" fontId="6" fillId="0" borderId="0" xfId="0" applyFont="1" applyAlignment="1">
      <alignment horizontal="left" vertical="center"/>
    </xf>
    <xf numFmtId="0" fontId="0" fillId="0" borderId="0" xfId="0" applyAlignment="1">
      <alignment vertical="center"/>
    </xf>
    <xf numFmtId="0" fontId="2" fillId="0" borderId="0" xfId="0" applyFont="1" applyAlignment="1">
      <alignment horizontal="left" vertical="center" wrapText="1"/>
    </xf>
    <xf numFmtId="0" fontId="4" fillId="0" borderId="0" xfId="0" applyFont="1" applyAlignment="1">
      <alignment vertical="center"/>
    </xf>
    <xf numFmtId="0" fontId="3" fillId="0" borderId="0" xfId="0" applyFont="1" applyAlignment="1">
      <alignment vertical="center"/>
    </xf>
    <xf numFmtId="0" fontId="14" fillId="3" borderId="1" xfId="0" applyFont="1" applyFill="1" applyBorder="1" applyAlignment="1">
      <alignment horizontal="center" vertical="center"/>
    </xf>
    <xf numFmtId="164" fontId="14" fillId="4" borderId="1" xfId="0" applyNumberFormat="1" applyFont="1" applyFill="1" applyBorder="1" applyAlignment="1">
      <alignment horizontal="center" vertical="center"/>
    </xf>
    <xf numFmtId="0" fontId="13" fillId="3" borderId="1" xfId="0" applyFont="1" applyFill="1" applyBorder="1" applyAlignment="1">
      <alignment horizontal="center" vertical="center" wrapText="1"/>
    </xf>
    <xf numFmtId="0" fontId="14" fillId="0" borderId="0" xfId="0" applyFont="1" applyAlignment="1">
      <alignment vertical="center"/>
    </xf>
    <xf numFmtId="0" fontId="6" fillId="0" borderId="0" xfId="0" applyFont="1" applyAlignment="1">
      <alignment vertical="center"/>
    </xf>
    <xf numFmtId="164" fontId="13" fillId="4" borderId="1" xfId="0" applyNumberFormat="1" applyFont="1" applyFill="1" applyBorder="1" applyAlignment="1">
      <alignment horizontal="center" vertical="center"/>
    </xf>
    <xf numFmtId="0" fontId="13" fillId="3" borderId="1"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1" fillId="0" borderId="3" xfId="0" applyFont="1" applyBorder="1" applyAlignment="1">
      <alignment vertical="center"/>
    </xf>
    <xf numFmtId="0" fontId="2" fillId="6" borderId="8" xfId="0" applyFont="1" applyFill="1" applyBorder="1" applyAlignment="1">
      <alignment horizontal="left" vertical="center" wrapText="1"/>
    </xf>
    <xf numFmtId="164" fontId="2" fillId="4" borderId="1" xfId="1" applyNumberFormat="1" applyFont="1" applyFill="1" applyBorder="1" applyAlignment="1" applyProtection="1">
      <alignment horizontal="center" vertical="center"/>
    </xf>
    <xf numFmtId="164" fontId="6" fillId="7" borderId="1" xfId="1" applyNumberFormat="1" applyFont="1" applyFill="1" applyBorder="1" applyAlignment="1" applyProtection="1">
      <alignment horizontal="center" vertical="center"/>
    </xf>
    <xf numFmtId="0" fontId="2" fillId="0" borderId="3" xfId="0" applyFont="1" applyBorder="1" applyAlignment="1">
      <alignment vertical="center"/>
    </xf>
    <xf numFmtId="164" fontId="1" fillId="0" borderId="0" xfId="0" applyNumberFormat="1" applyFont="1" applyAlignment="1">
      <alignment vertical="center"/>
    </xf>
    <xf numFmtId="0" fontId="8" fillId="3" borderId="1" xfId="0" applyFont="1" applyFill="1" applyBorder="1" applyAlignment="1">
      <alignment horizontal="center" vertical="center"/>
    </xf>
    <xf numFmtId="164" fontId="8" fillId="4" borderId="1" xfId="1" applyNumberFormat="1" applyFont="1" applyFill="1" applyBorder="1" applyAlignment="1" applyProtection="1">
      <alignment horizontal="center" vertical="center"/>
    </xf>
    <xf numFmtId="164" fontId="8" fillId="4" borderId="8" xfId="1" applyNumberFormat="1" applyFont="1" applyFill="1" applyBorder="1" applyAlignment="1" applyProtection="1">
      <alignment horizontal="center" vertical="center"/>
    </xf>
    <xf numFmtId="0" fontId="16" fillId="0" borderId="0" xfId="0" applyFont="1" applyAlignment="1">
      <alignment vertical="center"/>
    </xf>
    <xf numFmtId="0" fontId="12" fillId="0" borderId="0" xfId="0" applyFont="1" applyAlignment="1">
      <alignment vertical="center"/>
    </xf>
    <xf numFmtId="0" fontId="5" fillId="4" borderId="1" xfId="0" applyFont="1" applyFill="1" applyBorder="1" applyAlignment="1">
      <alignment vertical="center"/>
    </xf>
    <xf numFmtId="2" fontId="8" fillId="8" borderId="1" xfId="0" applyNumberFormat="1" applyFont="1" applyFill="1" applyBorder="1" applyAlignment="1">
      <alignment horizontal="center" vertical="center" wrapText="1"/>
    </xf>
    <xf numFmtId="0" fontId="2" fillId="9" borderId="8" xfId="0" applyFont="1" applyFill="1" applyBorder="1" applyAlignment="1">
      <alignment horizontal="center" vertical="center"/>
    </xf>
    <xf numFmtId="0" fontId="17" fillId="0" borderId="0" xfId="0" applyFont="1" applyAlignment="1">
      <alignment vertical="center"/>
    </xf>
    <xf numFmtId="0" fontId="7" fillId="0" borderId="0" xfId="0" applyFont="1" applyAlignment="1">
      <alignment vertical="center"/>
    </xf>
    <xf numFmtId="0" fontId="2" fillId="6" borderId="1" xfId="0" applyFont="1" applyFill="1" applyBorder="1" applyAlignment="1">
      <alignment horizontal="left" vertical="center" wrapText="1"/>
    </xf>
    <xf numFmtId="0" fontId="18" fillId="0" borderId="0" xfId="0" applyFont="1" applyAlignment="1">
      <alignment vertical="center"/>
    </xf>
    <xf numFmtId="0" fontId="0" fillId="6" borderId="8" xfId="0" applyFill="1" applyBorder="1" applyAlignment="1">
      <alignment horizontal="left" vertical="center" wrapText="1"/>
    </xf>
    <xf numFmtId="0" fontId="0" fillId="6" borderId="1" xfId="0" applyFill="1" applyBorder="1" applyAlignment="1">
      <alignment horizontal="left" vertical="center" wrapText="1"/>
    </xf>
    <xf numFmtId="0" fontId="1" fillId="6" borderId="8" xfId="0" applyFont="1" applyFill="1" applyBorder="1" applyAlignment="1">
      <alignment horizontal="left" vertical="center" wrapText="1"/>
    </xf>
    <xf numFmtId="49" fontId="8" fillId="13" borderId="1" xfId="0" applyNumberFormat="1" applyFont="1" applyFill="1" applyBorder="1" applyAlignment="1">
      <alignment horizontal="left" vertical="center"/>
    </xf>
    <xf numFmtId="164" fontId="20" fillId="12" borderId="1" xfId="1" applyNumberFormat="1" applyFont="1" applyFill="1" applyBorder="1" applyAlignment="1" applyProtection="1">
      <alignment horizontal="center" vertical="center"/>
    </xf>
    <xf numFmtId="0" fontId="0" fillId="13" borderId="1" xfId="0" applyFill="1" applyBorder="1" applyAlignment="1">
      <alignment horizontal="left" vertical="center" wrapText="1"/>
    </xf>
    <xf numFmtId="164" fontId="8" fillId="12" borderId="1" xfId="1" applyNumberFormat="1" applyFont="1" applyFill="1" applyBorder="1" applyAlignment="1" applyProtection="1">
      <alignment horizontal="center" vertical="center"/>
    </xf>
    <xf numFmtId="0" fontId="0" fillId="14" borderId="1" xfId="0" applyFill="1" applyBorder="1" applyAlignment="1">
      <alignment horizontal="center" vertical="center"/>
    </xf>
    <xf numFmtId="0" fontId="8" fillId="14" borderId="1" xfId="0" applyFont="1" applyFill="1" applyBorder="1" applyAlignment="1">
      <alignment horizontal="center" vertical="center"/>
    </xf>
    <xf numFmtId="0" fontId="2" fillId="13" borderId="1" xfId="0" applyFont="1" applyFill="1" applyBorder="1" applyAlignment="1">
      <alignment horizontal="left" vertical="center" wrapText="1"/>
    </xf>
    <xf numFmtId="164" fontId="2" fillId="12" borderId="1" xfId="1" applyNumberFormat="1" applyFont="1" applyFill="1" applyBorder="1" applyAlignment="1" applyProtection="1">
      <alignment horizontal="center" vertical="center"/>
    </xf>
    <xf numFmtId="0" fontId="2" fillId="14" borderId="1" xfId="0" applyFont="1" applyFill="1" applyBorder="1" applyAlignment="1">
      <alignment horizontal="center" vertical="center"/>
    </xf>
    <xf numFmtId="0" fontId="0" fillId="13" borderId="8" xfId="0" applyFill="1" applyBorder="1" applyAlignment="1">
      <alignment horizontal="left" vertical="center" wrapText="1"/>
    </xf>
    <xf numFmtId="0" fontId="1" fillId="15" borderId="0" xfId="0" applyFont="1" applyFill="1" applyAlignment="1">
      <alignment vertical="center"/>
    </xf>
    <xf numFmtId="0" fontId="6" fillId="15" borderId="0" xfId="0" applyFont="1" applyFill="1" applyAlignment="1">
      <alignment horizontal="left" vertical="center"/>
    </xf>
    <xf numFmtId="0" fontId="8" fillId="16" borderId="53" xfId="0" applyFont="1" applyFill="1" applyBorder="1" applyAlignment="1">
      <alignment vertical="center"/>
    </xf>
    <xf numFmtId="0" fontId="1" fillId="16" borderId="53" xfId="0" applyFont="1" applyFill="1" applyBorder="1" applyAlignment="1">
      <alignment vertical="center"/>
    </xf>
    <xf numFmtId="0" fontId="1" fillId="0" borderId="10" xfId="0" applyFont="1" applyBorder="1" applyAlignment="1">
      <alignment vertical="center"/>
    </xf>
    <xf numFmtId="0" fontId="17" fillId="16" borderId="0" xfId="0" applyFont="1" applyFill="1" applyAlignment="1">
      <alignment vertical="center"/>
    </xf>
    <xf numFmtId="0" fontId="1" fillId="16" borderId="0" xfId="0" applyFont="1" applyFill="1" applyAlignment="1">
      <alignment vertical="center"/>
    </xf>
    <xf numFmtId="0" fontId="9" fillId="16" borderId="0" xfId="0" applyFont="1" applyFill="1" applyAlignment="1">
      <alignment vertical="center"/>
    </xf>
    <xf numFmtId="0" fontId="1" fillId="16" borderId="0" xfId="0" applyFont="1" applyFill="1" applyAlignment="1">
      <alignment horizontal="left" vertical="center" wrapText="1"/>
    </xf>
    <xf numFmtId="0" fontId="0" fillId="16" borderId="0" xfId="0" applyFill="1" applyAlignment="1">
      <alignment vertical="center"/>
    </xf>
    <xf numFmtId="0" fontId="6" fillId="0" borderId="10" xfId="0" applyFont="1" applyBorder="1" applyAlignment="1">
      <alignment vertical="center"/>
    </xf>
    <xf numFmtId="0" fontId="1" fillId="0" borderId="13" xfId="0" applyFont="1" applyBorder="1" applyAlignment="1">
      <alignment vertical="center"/>
    </xf>
    <xf numFmtId="0" fontId="6" fillId="16" borderId="0" xfId="0" applyFont="1" applyFill="1" applyAlignment="1">
      <alignment vertical="center"/>
    </xf>
    <xf numFmtId="0" fontId="5" fillId="5" borderId="11" xfId="0" applyFont="1" applyFill="1" applyBorder="1" applyAlignment="1">
      <alignment horizontal="left" vertical="center"/>
    </xf>
    <xf numFmtId="0" fontId="5" fillId="5" borderId="14" xfId="0" applyFont="1" applyFill="1" applyBorder="1" applyAlignment="1">
      <alignment horizontal="left" vertical="center" wrapText="1"/>
    </xf>
    <xf numFmtId="0" fontId="9" fillId="0" borderId="10" xfId="0" applyFont="1" applyBorder="1" applyAlignment="1">
      <alignment vertical="center"/>
    </xf>
    <xf numFmtId="0" fontId="6" fillId="0" borderId="10" xfId="0" applyFont="1" applyBorder="1" applyAlignment="1">
      <alignment horizontal="left" vertical="center"/>
    </xf>
    <xf numFmtId="16" fontId="8" fillId="6" borderId="15" xfId="0" applyNumberFormat="1" applyFont="1" applyFill="1" applyBorder="1" applyAlignment="1">
      <alignment horizontal="left" vertical="center" wrapText="1"/>
    </xf>
    <xf numFmtId="0" fontId="8" fillId="6" borderId="15" xfId="0" applyFont="1" applyFill="1" applyBorder="1" applyAlignment="1">
      <alignment horizontal="left" vertical="center" wrapText="1"/>
    </xf>
    <xf numFmtId="0" fontId="1" fillId="0" borderId="7" xfId="0" applyFont="1" applyBorder="1" applyAlignment="1">
      <alignment vertical="center" wrapText="1"/>
    </xf>
    <xf numFmtId="0" fontId="1" fillId="13" borderId="1" xfId="0" applyFont="1" applyFill="1" applyBorder="1" applyAlignment="1">
      <alignment horizontal="right" vertical="center" wrapText="1"/>
    </xf>
    <xf numFmtId="0" fontId="1" fillId="12" borderId="1" xfId="0" applyFont="1" applyFill="1" applyBorder="1" applyAlignment="1">
      <alignment vertical="center"/>
    </xf>
    <xf numFmtId="0" fontId="1" fillId="0" borderId="7" xfId="0" applyFont="1" applyBorder="1" applyAlignment="1">
      <alignment vertical="center"/>
    </xf>
    <xf numFmtId="0" fontId="1" fillId="0" borderId="0" xfId="0" applyFont="1" applyAlignment="1">
      <alignment horizontal="left" vertical="center" wrapText="1"/>
    </xf>
    <xf numFmtId="0" fontId="9" fillId="0" borderId="16" xfId="0" applyFont="1" applyBorder="1" applyAlignment="1">
      <alignment vertical="center"/>
    </xf>
    <xf numFmtId="0" fontId="1" fillId="0" borderId="4" xfId="0" applyFont="1" applyBorder="1" applyAlignment="1">
      <alignment vertical="center"/>
    </xf>
    <xf numFmtId="0" fontId="8" fillId="6" borderId="9" xfId="0" applyFont="1" applyFill="1" applyBorder="1" applyAlignment="1">
      <alignment horizontal="left" vertical="center" wrapText="1"/>
    </xf>
    <xf numFmtId="0" fontId="5" fillId="4" borderId="9" xfId="0" applyFont="1" applyFill="1" applyBorder="1" applyAlignment="1">
      <alignment vertical="center"/>
    </xf>
    <xf numFmtId="49" fontId="8" fillId="6" borderId="17" xfId="0" applyNumberFormat="1" applyFont="1" applyFill="1" applyBorder="1" applyAlignment="1">
      <alignment horizontal="left" vertical="center"/>
    </xf>
    <xf numFmtId="0" fontId="1" fillId="16" borderId="0" xfId="0" applyFont="1" applyFill="1" applyAlignment="1">
      <alignment vertical="center" wrapText="1"/>
    </xf>
    <xf numFmtId="0" fontId="1" fillId="13" borderId="1" xfId="0" applyFont="1" applyFill="1" applyBorder="1" applyAlignment="1">
      <alignment horizontal="left" vertical="top" wrapText="1"/>
    </xf>
    <xf numFmtId="0" fontId="1" fillId="12" borderId="18" xfId="0" applyFont="1" applyFill="1" applyBorder="1" applyAlignment="1">
      <alignment horizontal="left" vertical="center"/>
    </xf>
    <xf numFmtId="0" fontId="1" fillId="12" borderId="19" xfId="0" applyFont="1" applyFill="1" applyBorder="1" applyAlignment="1">
      <alignment horizontal="left" vertical="center"/>
    </xf>
    <xf numFmtId="0" fontId="21" fillId="0" borderId="0" xfId="0" applyFont="1" applyAlignment="1">
      <alignment vertical="center"/>
    </xf>
    <xf numFmtId="1" fontId="22" fillId="0" borderId="0" xfId="0" applyNumberFormat="1" applyFont="1" applyAlignment="1">
      <alignment vertical="center"/>
    </xf>
    <xf numFmtId="0" fontId="2" fillId="13" borderId="8" xfId="0" applyFont="1" applyFill="1" applyBorder="1" applyAlignment="1">
      <alignment horizontal="left" vertical="center" wrapText="1"/>
    </xf>
    <xf numFmtId="0" fontId="8" fillId="3" borderId="9" xfId="0" applyFont="1" applyFill="1" applyBorder="1" applyAlignment="1">
      <alignment horizontal="center" vertical="center"/>
    </xf>
    <xf numFmtId="0" fontId="8" fillId="6" borderId="20" xfId="0" applyFont="1" applyFill="1" applyBorder="1" applyAlignment="1">
      <alignment horizontal="left" vertical="center" wrapText="1"/>
    </xf>
    <xf numFmtId="0" fontId="8" fillId="3" borderId="20" xfId="0" applyFont="1" applyFill="1" applyBorder="1" applyAlignment="1">
      <alignment horizontal="center" vertical="center"/>
    </xf>
    <xf numFmtId="164" fontId="8" fillId="4" borderId="20" xfId="1" applyNumberFormat="1" applyFont="1" applyFill="1" applyBorder="1" applyAlignment="1" applyProtection="1">
      <alignment horizontal="center" vertical="center"/>
    </xf>
    <xf numFmtId="0" fontId="1" fillId="6" borderId="9" xfId="0" applyFont="1" applyFill="1" applyBorder="1" applyAlignment="1">
      <alignment horizontal="left" vertical="center" wrapText="1"/>
    </xf>
    <xf numFmtId="164" fontId="2" fillId="4" borderId="9" xfId="1" applyNumberFormat="1" applyFont="1" applyFill="1" applyBorder="1" applyAlignment="1" applyProtection="1">
      <alignment horizontal="center" vertical="center"/>
    </xf>
    <xf numFmtId="0" fontId="8" fillId="13" borderId="20" xfId="0" applyFont="1" applyFill="1" applyBorder="1" applyAlignment="1">
      <alignment horizontal="left" vertical="center" wrapText="1"/>
    </xf>
    <xf numFmtId="0" fontId="2" fillId="13" borderId="9" xfId="0" applyFont="1" applyFill="1" applyBorder="1" applyAlignment="1">
      <alignment horizontal="left" vertical="center" wrapText="1"/>
    </xf>
    <xf numFmtId="0" fontId="8" fillId="3" borderId="14" xfId="0" applyFont="1" applyFill="1" applyBorder="1" applyAlignment="1">
      <alignment horizontal="center" vertical="center"/>
    </xf>
    <xf numFmtId="0" fontId="8" fillId="6" borderId="1" xfId="0" applyFont="1" applyFill="1" applyBorder="1" applyAlignment="1">
      <alignment horizontal="left" vertical="center" wrapText="1"/>
    </xf>
    <xf numFmtId="0" fontId="2" fillId="4" borderId="1" xfId="0" applyFont="1" applyFill="1" applyBorder="1" applyAlignment="1">
      <alignment vertical="center"/>
    </xf>
    <xf numFmtId="0" fontId="1" fillId="6" borderId="1"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8" fillId="13" borderId="1" xfId="0" applyFont="1" applyFill="1" applyBorder="1" applyAlignment="1">
      <alignment horizontal="left" vertical="center" wrapText="1"/>
    </xf>
    <xf numFmtId="0" fontId="8" fillId="6"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2" fontId="2" fillId="3" borderId="8" xfId="0" applyNumberFormat="1" applyFont="1" applyFill="1" applyBorder="1" applyAlignment="1">
      <alignment horizontal="center" vertical="center"/>
    </xf>
    <xf numFmtId="2" fontId="2" fillId="4" borderId="1" xfId="0" applyNumberFormat="1" applyFont="1" applyFill="1" applyBorder="1" applyAlignment="1">
      <alignment horizontal="center" vertical="center"/>
    </xf>
    <xf numFmtId="2" fontId="2" fillId="3" borderId="1" xfId="0" applyNumberFormat="1" applyFont="1" applyFill="1" applyBorder="1" applyAlignment="1">
      <alignment horizontal="center" vertical="center"/>
    </xf>
    <xf numFmtId="0" fontId="2" fillId="6" borderId="6" xfId="0" applyFont="1" applyFill="1" applyBorder="1" applyAlignment="1">
      <alignment horizontal="left" vertical="center" wrapText="1"/>
    </xf>
    <xf numFmtId="0" fontId="1" fillId="6" borderId="6" xfId="0" applyFont="1" applyFill="1" applyBorder="1" applyAlignment="1">
      <alignment horizontal="left" vertical="center" wrapText="1"/>
    </xf>
    <xf numFmtId="0" fontId="1" fillId="6" borderId="22"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8" fillId="6" borderId="22" xfId="0" applyFont="1" applyFill="1" applyBorder="1" applyAlignment="1">
      <alignment horizontal="left" vertical="center" wrapText="1"/>
    </xf>
    <xf numFmtId="2" fontId="8" fillId="3" borderId="8" xfId="0" applyNumberFormat="1" applyFont="1" applyFill="1" applyBorder="1" applyAlignment="1">
      <alignment horizontal="center" vertical="center"/>
    </xf>
    <xf numFmtId="164" fontId="14" fillId="4" borderId="5" xfId="0" applyNumberFormat="1" applyFont="1" applyFill="1" applyBorder="1" applyAlignment="1">
      <alignment horizontal="center" vertical="center"/>
    </xf>
    <xf numFmtId="164" fontId="8" fillId="4" borderId="1" xfId="0" applyNumberFormat="1" applyFont="1" applyFill="1" applyBorder="1" applyAlignment="1">
      <alignment horizontal="center" vertical="center"/>
    </xf>
    <xf numFmtId="0" fontId="2" fillId="4" borderId="8" xfId="1" applyNumberFormat="1" applyFont="1" applyFill="1" applyBorder="1" applyAlignment="1" applyProtection="1">
      <alignment horizontal="center" vertical="center"/>
    </xf>
    <xf numFmtId="0" fontId="2" fillId="4" borderId="9" xfId="1" applyNumberFormat="1" applyFont="1" applyFill="1" applyBorder="1" applyAlignment="1" applyProtection="1">
      <alignment horizontal="center" vertical="center"/>
    </xf>
    <xf numFmtId="164" fontId="2" fillId="0" borderId="0" xfId="0" applyNumberFormat="1" applyFont="1" applyAlignment="1">
      <alignment vertical="center"/>
    </xf>
    <xf numFmtId="1" fontId="14" fillId="3" borderId="1" xfId="0" applyNumberFormat="1" applyFont="1" applyFill="1" applyBorder="1" applyAlignment="1">
      <alignment horizontal="center" vertical="center"/>
    </xf>
    <xf numFmtId="0" fontId="6" fillId="2" borderId="1" xfId="0" applyFont="1" applyFill="1" applyBorder="1" applyAlignment="1" applyProtection="1">
      <alignment horizontal="center" vertical="center"/>
      <protection locked="0"/>
    </xf>
    <xf numFmtId="0" fontId="0" fillId="18" borderId="1" xfId="0" applyFill="1" applyBorder="1" applyAlignment="1" applyProtection="1">
      <alignment horizontal="center" vertical="center"/>
      <protection locked="0"/>
    </xf>
    <xf numFmtId="0" fontId="2" fillId="18" borderId="1" xfId="0" applyFont="1" applyFill="1" applyBorder="1" applyAlignment="1" applyProtection="1">
      <alignment horizontal="center" vertical="center"/>
      <protection locked="0"/>
    </xf>
    <xf numFmtId="164" fontId="2" fillId="4" borderId="23" xfId="1" applyNumberFormat="1" applyFont="1" applyFill="1" applyBorder="1" applyAlignment="1" applyProtection="1">
      <alignment horizontal="center" vertical="center"/>
    </xf>
    <xf numFmtId="0" fontId="8" fillId="6" borderId="24" xfId="0" applyFont="1" applyFill="1" applyBorder="1" applyAlignment="1">
      <alignment horizontal="left" vertical="center" wrapText="1"/>
    </xf>
    <xf numFmtId="0" fontId="8" fillId="3" borderId="24" xfId="0" applyFont="1" applyFill="1" applyBorder="1" applyAlignment="1">
      <alignment horizontal="center" vertical="center"/>
    </xf>
    <xf numFmtId="164" fontId="8" fillId="4" borderId="24" xfId="1" applyNumberFormat="1" applyFont="1" applyFill="1" applyBorder="1" applyAlignment="1" applyProtection="1">
      <alignment horizontal="center" vertical="center"/>
    </xf>
    <xf numFmtId="0" fontId="2" fillId="6" borderId="23" xfId="0" applyFont="1" applyFill="1" applyBorder="1" applyAlignment="1">
      <alignment horizontal="left" vertical="center" wrapText="1"/>
    </xf>
    <xf numFmtId="0" fontId="2" fillId="2" borderId="23" xfId="0" applyFont="1" applyFill="1" applyBorder="1" applyAlignment="1" applyProtection="1">
      <alignment horizontal="center" vertical="center"/>
      <protection locked="0"/>
    </xf>
    <xf numFmtId="0" fontId="2" fillId="3" borderId="23" xfId="0" applyFont="1" applyFill="1" applyBorder="1" applyAlignment="1">
      <alignment horizontal="center" vertical="center"/>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8" fillId="16" borderId="0" xfId="0" applyFont="1" applyFill="1" applyAlignment="1">
      <alignment vertical="center"/>
    </xf>
    <xf numFmtId="0" fontId="8" fillId="19" borderId="6" xfId="0" applyFont="1" applyFill="1" applyBorder="1"/>
    <xf numFmtId="0" fontId="0" fillId="19" borderId="4" xfId="0" applyFill="1" applyBorder="1"/>
    <xf numFmtId="0" fontId="0" fillId="19" borderId="5" xfId="0" applyFill="1" applyBorder="1"/>
    <xf numFmtId="0" fontId="8" fillId="19" borderId="4" xfId="0" applyFont="1" applyFill="1" applyBorder="1"/>
    <xf numFmtId="0" fontId="0" fillId="19" borderId="6" xfId="0" applyFill="1" applyBorder="1"/>
    <xf numFmtId="0" fontId="0" fillId="19" borderId="26" xfId="0" applyFill="1" applyBorder="1"/>
    <xf numFmtId="0" fontId="0" fillId="19" borderId="19" xfId="0" applyFill="1" applyBorder="1"/>
    <xf numFmtId="0" fontId="0" fillId="19" borderId="27" xfId="0" applyFill="1" applyBorder="1"/>
    <xf numFmtId="0" fontId="0" fillId="19" borderId="28" xfId="0" applyFill="1" applyBorder="1"/>
    <xf numFmtId="164" fontId="1" fillId="12" borderId="1" xfId="1" applyNumberFormat="1" applyFont="1" applyFill="1" applyBorder="1" applyAlignment="1" applyProtection="1">
      <alignment horizontal="center" vertical="center"/>
    </xf>
    <xf numFmtId="0" fontId="1" fillId="18" borderId="1" xfId="0" applyFont="1" applyFill="1" applyBorder="1" applyAlignment="1" applyProtection="1">
      <alignment horizontal="center" vertical="center"/>
      <protection locked="0"/>
    </xf>
    <xf numFmtId="0" fontId="1" fillId="3" borderId="1" xfId="0" applyFont="1" applyFill="1" applyBorder="1" applyAlignment="1">
      <alignment horizontal="center" vertical="center"/>
    </xf>
    <xf numFmtId="0" fontId="23" fillId="0" borderId="0" xfId="0" applyFont="1" applyAlignment="1">
      <alignment vertical="center"/>
    </xf>
    <xf numFmtId="0" fontId="1" fillId="20" borderId="6" xfId="0" applyFont="1" applyFill="1" applyBorder="1"/>
    <xf numFmtId="0" fontId="0" fillId="20" borderId="4" xfId="0" applyFill="1" applyBorder="1"/>
    <xf numFmtId="0" fontId="0" fillId="20" borderId="5" xfId="0" applyFill="1" applyBorder="1"/>
    <xf numFmtId="0" fontId="6" fillId="18" borderId="1" xfId="0" applyFont="1" applyFill="1" applyBorder="1" applyAlignment="1" applyProtection="1">
      <alignment horizontal="center" vertical="center"/>
      <protection locked="0"/>
    </xf>
    <xf numFmtId="0" fontId="6" fillId="14" borderId="1" xfId="0" applyFont="1" applyFill="1" applyBorder="1" applyAlignment="1">
      <alignment horizontal="center" vertical="center"/>
    </xf>
    <xf numFmtId="0" fontId="1" fillId="4" borderId="15" xfId="0" applyFont="1" applyFill="1" applyBorder="1" applyAlignment="1">
      <alignment vertical="center"/>
    </xf>
    <xf numFmtId="49" fontId="8" fillId="6" borderId="15" xfId="0" applyNumberFormat="1" applyFont="1" applyFill="1" applyBorder="1" applyAlignment="1">
      <alignment horizontal="left" vertical="center"/>
    </xf>
    <xf numFmtId="49" fontId="8" fillId="13" borderId="15" xfId="0" applyNumberFormat="1" applyFont="1" applyFill="1" applyBorder="1" applyAlignment="1">
      <alignment horizontal="left" vertical="center"/>
    </xf>
    <xf numFmtId="0" fontId="1" fillId="0" borderId="29" xfId="0" applyFont="1" applyBorder="1" applyAlignment="1">
      <alignment vertical="center" wrapText="1"/>
    </xf>
    <xf numFmtId="0" fontId="1" fillId="0" borderId="30" xfId="0" applyFont="1" applyBorder="1" applyAlignment="1">
      <alignment vertical="center" wrapText="1"/>
    </xf>
    <xf numFmtId="0" fontId="1" fillId="0" borderId="31" xfId="0" applyFont="1" applyBorder="1" applyAlignment="1">
      <alignment vertical="center" wrapText="1"/>
    </xf>
    <xf numFmtId="0" fontId="1" fillId="0" borderId="32" xfId="0" applyFont="1" applyBorder="1" applyAlignment="1">
      <alignment vertical="center" wrapText="1"/>
    </xf>
    <xf numFmtId="0" fontId="1" fillId="0" borderId="7" xfId="0" applyFont="1" applyBorder="1" applyAlignment="1">
      <alignment horizontal="left" vertical="center" wrapText="1"/>
    </xf>
    <xf numFmtId="0" fontId="0" fillId="0" borderId="7" xfId="0" applyBorder="1" applyAlignment="1">
      <alignment vertical="center" wrapText="1"/>
    </xf>
    <xf numFmtId="0" fontId="1" fillId="15" borderId="7" xfId="0" applyFont="1" applyFill="1" applyBorder="1" applyAlignment="1">
      <alignment vertical="center" wrapText="1"/>
    </xf>
    <xf numFmtId="0" fontId="24" fillId="0" borderId="7" xfId="0" applyFont="1" applyBorder="1" applyAlignment="1">
      <alignment vertical="center" wrapText="1"/>
    </xf>
    <xf numFmtId="0" fontId="1" fillId="0" borderId="33" xfId="0" applyFont="1" applyBorder="1" applyAlignment="1">
      <alignment vertical="center" wrapText="1"/>
    </xf>
    <xf numFmtId="0" fontId="1" fillId="0" borderId="34" xfId="0" applyFont="1" applyBorder="1" applyAlignment="1">
      <alignment vertical="center" wrapText="1"/>
    </xf>
    <xf numFmtId="0" fontId="8" fillId="11" borderId="1" xfId="0" applyFont="1" applyFill="1" applyBorder="1" applyAlignment="1">
      <alignment horizontal="left" vertical="center" wrapText="1"/>
    </xf>
    <xf numFmtId="0" fontId="0" fillId="12" borderId="15" xfId="0" applyFill="1" applyBorder="1" applyAlignment="1">
      <alignment vertical="center"/>
    </xf>
    <xf numFmtId="0" fontId="8" fillId="4" borderId="5" xfId="0" applyFont="1" applyFill="1" applyBorder="1" applyAlignment="1">
      <alignment horizontal="center" vertical="center" wrapText="1"/>
    </xf>
    <xf numFmtId="1" fontId="1" fillId="3" borderId="1" xfId="0" applyNumberFormat="1" applyFont="1" applyFill="1" applyBorder="1" applyAlignment="1">
      <alignment horizontal="center" vertical="center"/>
    </xf>
    <xf numFmtId="0" fontId="21" fillId="12" borderId="15" xfId="0" applyFont="1" applyFill="1" applyBorder="1" applyAlignment="1">
      <alignment vertical="center"/>
    </xf>
    <xf numFmtId="0" fontId="8" fillId="11" borderId="8" xfId="0" applyFont="1" applyFill="1" applyBorder="1" applyAlignment="1">
      <alignment horizontal="left" vertical="center" wrapText="1"/>
    </xf>
    <xf numFmtId="0" fontId="26" fillId="0" borderId="0" xfId="0" applyFont="1" applyAlignment="1">
      <alignment vertical="center"/>
    </xf>
    <xf numFmtId="0" fontId="27" fillId="0" borderId="0" xfId="0" applyFont="1" applyAlignment="1">
      <alignment vertical="center"/>
    </xf>
    <xf numFmtId="0" fontId="28" fillId="13" borderId="1" xfId="0" applyFont="1" applyFill="1" applyBorder="1" applyAlignment="1">
      <alignment horizontal="left" vertical="center" wrapText="1"/>
    </xf>
    <xf numFmtId="0" fontId="27" fillId="0" borderId="40" xfId="0" applyFont="1" applyBorder="1" applyAlignment="1">
      <alignment vertical="center" wrapText="1"/>
    </xf>
    <xf numFmtId="0" fontId="0" fillId="0" borderId="41" xfId="0" applyBorder="1" applyAlignment="1">
      <alignment vertical="center" wrapText="1"/>
    </xf>
    <xf numFmtId="0" fontId="28" fillId="6" borderId="1" xfId="0" applyFont="1" applyFill="1" applyBorder="1" applyAlignment="1">
      <alignment horizontal="left" vertical="center" wrapText="1"/>
    </xf>
    <xf numFmtId="0" fontId="28" fillId="0" borderId="7" xfId="0" applyFont="1" applyBorder="1" applyAlignment="1">
      <alignment vertical="center" wrapText="1"/>
    </xf>
    <xf numFmtId="0" fontId="29" fillId="11" borderId="1" xfId="0" applyFont="1" applyFill="1" applyBorder="1" applyAlignment="1">
      <alignment horizontal="left" vertical="center" wrapText="1"/>
    </xf>
    <xf numFmtId="0" fontId="28" fillId="15" borderId="7" xfId="0" applyFont="1" applyFill="1" applyBorder="1" applyAlignment="1">
      <alignment vertical="center" wrapText="1"/>
    </xf>
    <xf numFmtId="0" fontId="28" fillId="0" borderId="31" xfId="0" applyFont="1" applyBorder="1" applyAlignment="1">
      <alignment vertical="center" wrapText="1"/>
    </xf>
    <xf numFmtId="49" fontId="29" fillId="6" borderId="15" xfId="0" applyNumberFormat="1" applyFont="1" applyFill="1" applyBorder="1" applyAlignment="1">
      <alignment horizontal="left" vertical="center"/>
    </xf>
    <xf numFmtId="0" fontId="8" fillId="4" borderId="1" xfId="0" applyFont="1" applyFill="1" applyBorder="1" applyAlignment="1">
      <alignment horizontal="center" vertical="center"/>
    </xf>
    <xf numFmtId="0" fontId="0" fillId="23" borderId="6" xfId="0" applyFill="1" applyBorder="1"/>
    <xf numFmtId="0" fontId="0" fillId="23" borderId="4" xfId="0" applyFill="1" applyBorder="1"/>
    <xf numFmtId="0" fontId="0" fillId="23" borderId="5" xfId="0" applyFill="1" applyBorder="1"/>
    <xf numFmtId="0" fontId="2" fillId="23" borderId="1" xfId="0" applyFont="1" applyFill="1" applyBorder="1" applyAlignment="1" applyProtection="1">
      <alignment horizontal="center" vertical="center"/>
      <protection locked="0"/>
    </xf>
    <xf numFmtId="2" fontId="2" fillId="23" borderId="1" xfId="0" applyNumberFormat="1" applyFont="1" applyFill="1" applyBorder="1" applyAlignment="1" applyProtection="1">
      <alignment horizontal="center" vertical="center"/>
      <protection locked="0"/>
    </xf>
    <xf numFmtId="0" fontId="5" fillId="20" borderId="1" xfId="0" applyFont="1" applyFill="1" applyBorder="1" applyAlignment="1">
      <alignment vertical="center"/>
    </xf>
    <xf numFmtId="0" fontId="2" fillId="22" borderId="1" xfId="0" applyFont="1" applyFill="1" applyBorder="1" applyAlignment="1" applyProtection="1">
      <alignment horizontal="center" vertical="center"/>
      <protection locked="0"/>
    </xf>
    <xf numFmtId="0" fontId="8" fillId="25" borderId="4" xfId="0" applyFont="1" applyFill="1" applyBorder="1" applyAlignment="1">
      <alignment horizontal="left" vertical="center" wrapText="1"/>
    </xf>
    <xf numFmtId="0" fontId="8" fillId="25" borderId="5" xfId="0" applyFont="1" applyFill="1" applyBorder="1" applyAlignment="1">
      <alignment horizontal="left" vertical="center" wrapText="1"/>
    </xf>
    <xf numFmtId="0" fontId="8" fillId="25" borderId="6" xfId="0" applyFont="1" applyFill="1" applyBorder="1" applyAlignment="1">
      <alignment horizontal="left" vertical="center"/>
    </xf>
    <xf numFmtId="4" fontId="8" fillId="8" borderId="1" xfId="0" applyNumberFormat="1" applyFont="1" applyFill="1" applyBorder="1" applyAlignment="1">
      <alignment horizontal="center" vertical="center" wrapText="1"/>
    </xf>
    <xf numFmtId="0" fontId="25" fillId="0" borderId="0" xfId="0" applyFont="1" applyAlignment="1">
      <alignment horizontal="left" vertical="center"/>
    </xf>
    <xf numFmtId="165" fontId="2" fillId="23" borderId="1" xfId="0" applyNumberFormat="1" applyFont="1" applyFill="1" applyBorder="1" applyAlignment="1" applyProtection="1">
      <alignment horizontal="center" vertical="center"/>
      <protection locked="0"/>
    </xf>
    <xf numFmtId="165" fontId="8" fillId="3" borderId="21" xfId="0" applyNumberFormat="1" applyFont="1" applyFill="1" applyBorder="1" applyAlignment="1">
      <alignment horizontal="center" vertical="center"/>
    </xf>
    <xf numFmtId="0" fontId="1" fillId="19" borderId="25" xfId="0" applyFont="1" applyFill="1" applyBorder="1"/>
    <xf numFmtId="0" fontId="1" fillId="19" borderId="22" xfId="0" applyFont="1" applyFill="1" applyBorder="1"/>
    <xf numFmtId="0" fontId="22" fillId="0" borderId="0" xfId="0" applyFont="1" applyAlignment="1">
      <alignment vertical="center" wrapText="1"/>
    </xf>
    <xf numFmtId="0" fontId="22" fillId="0" borderId="0" xfId="0" applyFont="1" applyAlignment="1">
      <alignment vertical="center"/>
    </xf>
    <xf numFmtId="0" fontId="22" fillId="0" borderId="0" xfId="0" applyFont="1" applyAlignment="1" applyProtection="1">
      <alignment vertical="center" wrapText="1"/>
      <protection locked="0"/>
    </xf>
    <xf numFmtId="0" fontId="8" fillId="13" borderId="21" xfId="0" applyFont="1" applyFill="1" applyBorder="1" applyAlignment="1">
      <alignment horizontal="left" vertical="center" wrapText="1"/>
    </xf>
    <xf numFmtId="0" fontId="28" fillId="15" borderId="7" xfId="0" applyFont="1" applyFill="1" applyBorder="1"/>
    <xf numFmtId="0" fontId="11" fillId="3" borderId="1" xfId="0" applyFont="1" applyFill="1" applyBorder="1" applyAlignment="1">
      <alignment horizontal="center" vertical="center"/>
    </xf>
    <xf numFmtId="0" fontId="8" fillId="12" borderId="1" xfId="0" applyFont="1" applyFill="1" applyBorder="1" applyAlignment="1">
      <alignment horizontal="center" vertical="center"/>
    </xf>
    <xf numFmtId="164" fontId="2" fillId="4" borderId="8" xfId="1" applyNumberFormat="1" applyFont="1" applyFill="1" applyBorder="1" applyAlignment="1" applyProtection="1">
      <alignment horizontal="center" vertical="center"/>
    </xf>
    <xf numFmtId="0" fontId="5" fillId="20" borderId="1" xfId="0" applyFont="1" applyFill="1" applyBorder="1" applyAlignment="1">
      <alignment horizontal="left" vertical="center"/>
    </xf>
    <xf numFmtId="0" fontId="13" fillId="4" borderId="1" xfId="0" applyFont="1" applyFill="1" applyBorder="1" applyAlignment="1">
      <alignment horizontal="center" vertical="center" wrapText="1"/>
    </xf>
    <xf numFmtId="0" fontId="2" fillId="12" borderId="1" xfId="0" applyFont="1" applyFill="1" applyBorder="1" applyAlignment="1">
      <alignment vertical="center"/>
    </xf>
    <xf numFmtId="0" fontId="13" fillId="4" borderId="1" xfId="0" applyFont="1" applyFill="1" applyBorder="1" applyAlignment="1">
      <alignment horizontal="center" vertical="center"/>
    </xf>
    <xf numFmtId="0" fontId="8" fillId="6" borderId="8" xfId="0" applyFont="1" applyFill="1" applyBorder="1" applyAlignment="1">
      <alignment horizontal="left" vertical="center" wrapText="1"/>
    </xf>
    <xf numFmtId="0" fontId="8" fillId="4" borderId="1" xfId="0" applyFont="1" applyFill="1" applyBorder="1" applyAlignment="1">
      <alignment horizontal="center" vertical="center" wrapText="1"/>
    </xf>
    <xf numFmtId="2" fontId="8" fillId="3" borderId="1" xfId="0" applyNumberFormat="1" applyFont="1" applyFill="1" applyBorder="1" applyAlignment="1">
      <alignment horizontal="center" vertical="center"/>
    </xf>
    <xf numFmtId="0" fontId="8" fillId="4" borderId="21"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25" borderId="6" xfId="0" applyFont="1" applyFill="1" applyBorder="1" applyAlignment="1">
      <alignment horizontal="left" vertical="center" wrapText="1"/>
    </xf>
    <xf numFmtId="0" fontId="8" fillId="4" borderId="6" xfId="0" applyFont="1" applyFill="1" applyBorder="1" applyAlignment="1">
      <alignment horizontal="center" vertical="center" wrapText="1"/>
    </xf>
    <xf numFmtId="0" fontId="1" fillId="0" borderId="40" xfId="0" applyFont="1" applyBorder="1" applyAlignment="1">
      <alignment vertical="center" wrapText="1"/>
    </xf>
    <xf numFmtId="0" fontId="1" fillId="12" borderId="15" xfId="0" applyFont="1" applyFill="1" applyBorder="1" applyAlignment="1">
      <alignment horizontal="left" vertical="center"/>
    </xf>
    <xf numFmtId="49" fontId="8" fillId="4" borderId="42" xfId="0" applyNumberFormat="1" applyFont="1" applyFill="1" applyBorder="1" applyAlignment="1">
      <alignment horizontal="left" vertical="center" wrapText="1"/>
    </xf>
    <xf numFmtId="4" fontId="1" fillId="2" borderId="8" xfId="0" applyNumberFormat="1" applyFont="1" applyFill="1" applyBorder="1" applyAlignment="1" applyProtection="1">
      <alignment horizontal="center" vertical="center"/>
      <protection locked="0"/>
    </xf>
    <xf numFmtId="0" fontId="1" fillId="6" borderId="23" xfId="0" applyFont="1" applyFill="1" applyBorder="1" applyAlignment="1">
      <alignment horizontal="left" vertical="center" wrapText="1"/>
    </xf>
    <xf numFmtId="0" fontId="1" fillId="13" borderId="23" xfId="0" applyFont="1" applyFill="1" applyBorder="1" applyAlignment="1">
      <alignment horizontal="left" vertical="center" wrapText="1"/>
    </xf>
    <xf numFmtId="0" fontId="8" fillId="13" borderId="8" xfId="0" applyFont="1" applyFill="1" applyBorder="1" applyAlignment="1">
      <alignment horizontal="left" vertical="center" wrapText="1"/>
    </xf>
    <xf numFmtId="0" fontId="8" fillId="3" borderId="8" xfId="0" applyFont="1" applyFill="1" applyBorder="1" applyAlignment="1">
      <alignment horizontal="center" vertical="center"/>
    </xf>
    <xf numFmtId="0" fontId="2" fillId="6" borderId="58" xfId="0" applyFont="1" applyFill="1" applyBorder="1" applyAlignment="1">
      <alignment horizontal="left" vertical="center" wrapText="1"/>
    </xf>
    <xf numFmtId="0" fontId="2" fillId="2" borderId="58" xfId="0" applyFont="1" applyFill="1" applyBorder="1" applyAlignment="1" applyProtection="1">
      <alignment horizontal="center" vertical="center"/>
      <protection locked="0"/>
    </xf>
    <xf numFmtId="0" fontId="2" fillId="3" borderId="58" xfId="0" applyFont="1" applyFill="1" applyBorder="1" applyAlignment="1">
      <alignment horizontal="center" vertical="center"/>
    </xf>
    <xf numFmtId="164" fontId="2" fillId="4" borderId="58" xfId="1" applyNumberFormat="1" applyFont="1" applyFill="1" applyBorder="1" applyAlignment="1" applyProtection="1">
      <alignment horizontal="center" vertical="center"/>
    </xf>
    <xf numFmtId="0" fontId="2" fillId="6" borderId="24" xfId="0" applyFont="1" applyFill="1" applyBorder="1" applyAlignment="1">
      <alignment horizontal="left" vertical="center" wrapText="1"/>
    </xf>
    <xf numFmtId="0" fontId="2" fillId="2" borderId="24" xfId="0" applyFont="1" applyFill="1" applyBorder="1" applyAlignment="1" applyProtection="1">
      <alignment horizontal="center" vertical="center"/>
      <protection locked="0"/>
    </xf>
    <xf numFmtId="0" fontId="2" fillId="3" borderId="24" xfId="0" applyFont="1" applyFill="1" applyBorder="1" applyAlignment="1">
      <alignment horizontal="center" vertical="center"/>
    </xf>
    <xf numFmtId="164" fontId="2" fillId="4" borderId="24" xfId="1" applyNumberFormat="1" applyFont="1" applyFill="1" applyBorder="1" applyAlignment="1" applyProtection="1">
      <alignment horizontal="center" vertical="center"/>
    </xf>
    <xf numFmtId="0" fontId="0" fillId="13" borderId="23" xfId="0" applyFill="1" applyBorder="1" applyAlignment="1">
      <alignment horizontal="left" vertical="center" wrapText="1"/>
    </xf>
    <xf numFmtId="0" fontId="0" fillId="18" borderId="23" xfId="0" applyFill="1" applyBorder="1" applyAlignment="1" applyProtection="1">
      <alignment horizontal="center" vertical="center"/>
      <protection locked="0"/>
    </xf>
    <xf numFmtId="0" fontId="0" fillId="14" borderId="23" xfId="0" applyFill="1" applyBorder="1" applyAlignment="1">
      <alignment horizontal="center" vertical="center"/>
    </xf>
    <xf numFmtId="164" fontId="20" fillId="12" borderId="23" xfId="1" applyNumberFormat="1" applyFont="1" applyFill="1" applyBorder="1" applyAlignment="1" applyProtection="1">
      <alignment horizontal="center" vertical="center"/>
    </xf>
    <xf numFmtId="0" fontId="2" fillId="13" borderId="23" xfId="0" applyFont="1" applyFill="1" applyBorder="1" applyAlignment="1">
      <alignment horizontal="left" vertical="center" wrapText="1"/>
    </xf>
    <xf numFmtId="0" fontId="2" fillId="18" borderId="23" xfId="0" applyFont="1" applyFill="1" applyBorder="1" applyAlignment="1" applyProtection="1">
      <alignment horizontal="center" vertical="center"/>
      <protection locked="0"/>
    </xf>
    <xf numFmtId="0" fontId="2" fillId="14" borderId="23" xfId="0" applyFont="1" applyFill="1" applyBorder="1" applyAlignment="1">
      <alignment horizontal="center" vertical="center"/>
    </xf>
    <xf numFmtId="164" fontId="2" fillId="12" borderId="23" xfId="1" applyNumberFormat="1" applyFont="1" applyFill="1" applyBorder="1" applyAlignment="1" applyProtection="1">
      <alignment horizontal="center" vertical="center"/>
    </xf>
    <xf numFmtId="0" fontId="30" fillId="0" borderId="0" xfId="0" applyFont="1" applyAlignment="1">
      <alignment vertical="center"/>
    </xf>
    <xf numFmtId="0" fontId="11" fillId="0" borderId="0" xfId="0" applyFont="1" applyAlignment="1">
      <alignment vertical="center"/>
    </xf>
    <xf numFmtId="164" fontId="8" fillId="4" borderId="37" xfId="1" applyNumberFormat="1" applyFont="1" applyFill="1" applyBorder="1" applyAlignment="1" applyProtection="1">
      <alignment horizontal="center" vertical="center"/>
    </xf>
    <xf numFmtId="164" fontId="8" fillId="19" borderId="37" xfId="1" applyNumberFormat="1" applyFont="1" applyFill="1" applyBorder="1" applyAlignment="1" applyProtection="1">
      <alignment horizontal="center" vertical="center"/>
    </xf>
    <xf numFmtId="164" fontId="8" fillId="19" borderId="8" xfId="1" applyNumberFormat="1" applyFont="1" applyFill="1" applyBorder="1" applyAlignment="1" applyProtection="1">
      <alignment horizontal="center" vertical="center"/>
    </xf>
    <xf numFmtId="0" fontId="2" fillId="22" borderId="23" xfId="0" applyFont="1" applyFill="1" applyBorder="1" applyAlignment="1" applyProtection="1">
      <alignment horizontal="center" vertical="center"/>
      <protection locked="0"/>
    </xf>
    <xf numFmtId="164" fontId="1" fillId="12" borderId="23" xfId="1" applyNumberFormat="1" applyFont="1" applyFill="1" applyBorder="1" applyAlignment="1" applyProtection="1">
      <alignment horizontal="center" vertical="center"/>
    </xf>
    <xf numFmtId="0" fontId="2" fillId="22" borderId="24" xfId="0" applyFont="1" applyFill="1" applyBorder="1" applyAlignment="1" applyProtection="1">
      <alignment horizontal="center" vertical="center"/>
      <protection locked="0"/>
    </xf>
    <xf numFmtId="164" fontId="1" fillId="12" borderId="24" xfId="1" applyNumberFormat="1" applyFont="1" applyFill="1" applyBorder="1" applyAlignment="1" applyProtection="1">
      <alignment horizontal="center" vertical="center"/>
    </xf>
    <xf numFmtId="0" fontId="6" fillId="26" borderId="1" xfId="0" applyFont="1" applyFill="1" applyBorder="1" applyAlignment="1">
      <alignment horizontal="right" vertical="center" wrapText="1"/>
    </xf>
    <xf numFmtId="0" fontId="1" fillId="13" borderId="8" xfId="0" applyFont="1" applyFill="1" applyBorder="1" applyAlignment="1">
      <alignment horizontal="left" vertical="center" wrapText="1"/>
    </xf>
    <xf numFmtId="0" fontId="1" fillId="0" borderId="41" xfId="0" applyFont="1" applyBorder="1" applyAlignment="1">
      <alignment vertical="center" wrapText="1"/>
    </xf>
    <xf numFmtId="0" fontId="8" fillId="13" borderId="9" xfId="0" applyFont="1" applyFill="1" applyBorder="1" applyAlignment="1">
      <alignment horizontal="left" vertical="center" wrapText="1"/>
    </xf>
    <xf numFmtId="0" fontId="11" fillId="26" borderId="1" xfId="0" applyFont="1" applyFill="1" applyBorder="1" applyAlignment="1">
      <alignment horizontal="right" vertical="center" wrapText="1"/>
    </xf>
    <xf numFmtId="0" fontId="11" fillId="26" borderId="8" xfId="0" applyFont="1" applyFill="1" applyBorder="1" applyAlignment="1">
      <alignment horizontal="right" vertical="center" wrapText="1"/>
    </xf>
    <xf numFmtId="0" fontId="6" fillId="22" borderId="1" xfId="0" applyFont="1" applyFill="1" applyBorder="1" applyAlignment="1" applyProtection="1">
      <alignment horizontal="center" vertical="center"/>
      <protection locked="0"/>
    </xf>
    <xf numFmtId="0" fontId="11" fillId="22" borderId="8" xfId="0" applyFont="1" applyFill="1" applyBorder="1" applyAlignment="1" applyProtection="1">
      <alignment horizontal="center" vertical="center"/>
      <protection locked="0"/>
    </xf>
    <xf numFmtId="164" fontId="11" fillId="27" borderId="8" xfId="1" applyNumberFormat="1" applyFont="1" applyFill="1" applyBorder="1" applyAlignment="1" applyProtection="1">
      <alignment horizontal="center" vertical="center"/>
    </xf>
    <xf numFmtId="164" fontId="15" fillId="19" borderId="37" xfId="1" applyNumberFormat="1" applyFont="1" applyFill="1" applyBorder="1" applyAlignment="1" applyProtection="1">
      <alignment horizontal="center" vertical="center"/>
    </xf>
    <xf numFmtId="0" fontId="11" fillId="3" borderId="8" xfId="0" applyFont="1" applyFill="1" applyBorder="1" applyAlignment="1">
      <alignment horizontal="center" vertical="center"/>
    </xf>
    <xf numFmtId="164" fontId="11" fillId="4" borderId="8" xfId="1" applyNumberFormat="1" applyFont="1" applyFill="1" applyBorder="1" applyAlignment="1" applyProtection="1">
      <alignment horizontal="center" vertical="center"/>
    </xf>
    <xf numFmtId="0" fontId="11" fillId="22" borderId="1" xfId="0" applyFont="1" applyFill="1" applyBorder="1" applyAlignment="1" applyProtection="1">
      <alignment horizontal="center" vertical="center"/>
      <protection locked="0"/>
    </xf>
    <xf numFmtId="164" fontId="11" fillId="27" borderId="1" xfId="1" applyNumberFormat="1" applyFont="1" applyFill="1" applyBorder="1" applyAlignment="1" applyProtection="1">
      <alignment horizontal="center" vertical="center"/>
    </xf>
    <xf numFmtId="164" fontId="15" fillId="19" borderId="8" xfId="1" applyNumberFormat="1" applyFont="1" applyFill="1" applyBorder="1" applyAlignment="1" applyProtection="1">
      <alignment horizontal="center" vertical="center"/>
    </xf>
    <xf numFmtId="164" fontId="11" fillId="12" borderId="1" xfId="1" applyNumberFormat="1" applyFont="1" applyFill="1" applyBorder="1" applyAlignment="1" applyProtection="1">
      <alignment horizontal="center" vertical="center"/>
    </xf>
    <xf numFmtId="49" fontId="8" fillId="15" borderId="43" xfId="0" applyNumberFormat="1" applyFont="1" applyFill="1" applyBorder="1" applyAlignment="1">
      <alignment horizontal="center" vertical="center" wrapText="1"/>
    </xf>
    <xf numFmtId="0" fontId="8" fillId="15" borderId="8" xfId="0" applyFont="1" applyFill="1" applyBorder="1" applyAlignment="1">
      <alignment horizontal="left" vertical="center" wrapText="1"/>
    </xf>
    <xf numFmtId="0" fontId="5" fillId="5" borderId="59" xfId="0" applyFont="1" applyFill="1" applyBorder="1" applyAlignment="1">
      <alignment vertical="center"/>
    </xf>
    <xf numFmtId="0" fontId="5" fillId="5" borderId="60" xfId="0" applyFont="1" applyFill="1" applyBorder="1" applyAlignment="1">
      <alignment horizontal="left" vertical="center"/>
    </xf>
    <xf numFmtId="0" fontId="5" fillId="5" borderId="59" xfId="0" applyFont="1" applyFill="1" applyBorder="1" applyAlignment="1">
      <alignment horizontal="left" vertical="center"/>
    </xf>
    <xf numFmtId="0" fontId="5" fillId="5" borderId="60" xfId="0" applyFont="1" applyFill="1" applyBorder="1" applyAlignment="1">
      <alignment horizontal="left" vertical="center" wrapText="1"/>
    </xf>
    <xf numFmtId="0" fontId="8" fillId="0" borderId="41" xfId="0" applyFont="1" applyBorder="1" applyAlignment="1">
      <alignment vertical="center" wrapText="1"/>
    </xf>
    <xf numFmtId="0" fontId="15" fillId="0" borderId="55" xfId="0" applyFont="1" applyBorder="1" applyAlignment="1">
      <alignment horizontal="center" vertical="center"/>
    </xf>
    <xf numFmtId="4" fontId="8" fillId="2" borderId="8" xfId="0" applyNumberFormat="1" applyFont="1" applyFill="1" applyBorder="1" applyAlignment="1" applyProtection="1">
      <alignment horizontal="center" vertical="center"/>
      <protection locked="0"/>
    </xf>
    <xf numFmtId="2" fontId="1" fillId="23" borderId="1" xfId="0" applyNumberFormat="1" applyFont="1" applyFill="1" applyBorder="1" applyAlignment="1" applyProtection="1">
      <alignment horizontal="center" vertical="center"/>
      <protection locked="0"/>
    </xf>
    <xf numFmtId="0" fontId="21" fillId="13" borderId="1" xfId="0" applyFont="1" applyFill="1" applyBorder="1" applyAlignment="1">
      <alignment horizontal="left" vertical="center" wrapText="1"/>
    </xf>
    <xf numFmtId="0" fontId="21" fillId="0" borderId="7" xfId="0" applyFont="1" applyBorder="1" applyAlignment="1">
      <alignment vertical="center" wrapText="1"/>
    </xf>
    <xf numFmtId="0" fontId="21" fillId="6" borderId="1" xfId="0" applyFont="1" applyFill="1" applyBorder="1" applyAlignment="1">
      <alignment horizontal="left" vertical="center" wrapText="1"/>
    </xf>
    <xf numFmtId="0" fontId="32" fillId="0" borderId="10" xfId="0" applyFont="1" applyBorder="1" applyAlignment="1">
      <alignment vertical="center"/>
    </xf>
    <xf numFmtId="0" fontId="8" fillId="4" borderId="1" xfId="0" applyFont="1" applyFill="1" applyBorder="1" applyAlignment="1">
      <alignment horizontal="left" vertical="center"/>
    </xf>
    <xf numFmtId="0" fontId="14" fillId="4" borderId="1" xfId="0" applyFont="1" applyFill="1" applyBorder="1" applyAlignment="1">
      <alignment horizontal="left" vertical="center"/>
    </xf>
    <xf numFmtId="49" fontId="8" fillId="4" borderId="15" xfId="0" applyNumberFormat="1" applyFont="1" applyFill="1" applyBorder="1" applyAlignment="1">
      <alignment horizontal="left" vertical="center" wrapText="1"/>
    </xf>
    <xf numFmtId="0" fontId="32" fillId="0" borderId="12" xfId="0" applyFont="1" applyBorder="1" applyAlignment="1">
      <alignment vertical="center"/>
    </xf>
    <xf numFmtId="165" fontId="8" fillId="8" borderId="1" xfId="0" applyNumberFormat="1" applyFont="1" applyFill="1" applyBorder="1" applyAlignment="1">
      <alignment horizontal="center" vertical="center" wrapText="1"/>
    </xf>
    <xf numFmtId="2" fontId="2" fillId="23" borderId="25" xfId="0" applyNumberFormat="1" applyFont="1" applyFill="1" applyBorder="1" applyAlignment="1" applyProtection="1">
      <alignment horizontal="center" vertical="center"/>
      <protection locked="0"/>
    </xf>
    <xf numFmtId="0" fontId="1" fillId="19" borderId="6" xfId="0" applyFont="1" applyFill="1" applyBorder="1"/>
    <xf numFmtId="0" fontId="25" fillId="4" borderId="5" xfId="0" applyFont="1" applyFill="1" applyBorder="1" applyAlignment="1">
      <alignment horizontal="center" vertical="center"/>
    </xf>
    <xf numFmtId="0" fontId="25" fillId="4" borderId="4" xfId="0" applyFont="1" applyFill="1" applyBorder="1" applyAlignment="1">
      <alignment horizontal="left" vertical="center"/>
    </xf>
    <xf numFmtId="0" fontId="0" fillId="19" borderId="19" xfId="0" applyFill="1" applyBorder="1" applyAlignment="1">
      <alignment vertical="center"/>
    </xf>
    <xf numFmtId="0" fontId="33" fillId="22" borderId="1" xfId="0" applyFont="1" applyFill="1" applyBorder="1" applyAlignment="1" applyProtection="1">
      <alignment horizontal="center" vertical="center"/>
      <protection locked="0"/>
    </xf>
    <xf numFmtId="0" fontId="5" fillId="4" borderId="6" xfId="0" applyFont="1" applyFill="1" applyBorder="1" applyAlignment="1">
      <alignment horizontal="center" vertical="center"/>
    </xf>
    <xf numFmtId="0" fontId="0" fillId="0" borderId="4" xfId="0" applyBorder="1" applyAlignment="1">
      <alignment horizontal="center" vertical="center"/>
    </xf>
    <xf numFmtId="49" fontId="8" fillId="13" borderId="1" xfId="0" applyNumberFormat="1" applyFont="1" applyFill="1" applyBorder="1" applyAlignment="1">
      <alignment horizontal="left" vertical="center"/>
    </xf>
    <xf numFmtId="0" fontId="0" fillId="0" borderId="1" xfId="0" applyBorder="1" applyAlignment="1">
      <alignment horizontal="left" vertical="center"/>
    </xf>
    <xf numFmtId="0" fontId="8" fillId="13" borderId="1" xfId="0" applyFont="1" applyFill="1" applyBorder="1" applyAlignment="1">
      <alignment horizontal="left" vertical="center" wrapText="1"/>
    </xf>
    <xf numFmtId="0" fontId="8" fillId="12" borderId="1" xfId="0" applyFont="1" applyFill="1" applyBorder="1" applyAlignment="1">
      <alignment vertical="center"/>
    </xf>
    <xf numFmtId="0" fontId="1" fillId="4" borderId="1" xfId="0" applyFont="1" applyFill="1" applyBorder="1" applyAlignment="1">
      <alignment horizontal="left" vertical="center"/>
    </xf>
    <xf numFmtId="0" fontId="1" fillId="0" borderId="1" xfId="0" applyFont="1" applyBorder="1" applyAlignment="1">
      <alignment vertical="center"/>
    </xf>
    <xf numFmtId="0" fontId="8" fillId="4" borderId="1" xfId="0" applyFont="1" applyFill="1" applyBorder="1" applyAlignment="1">
      <alignment horizontal="left" vertical="center"/>
    </xf>
    <xf numFmtId="0" fontId="14" fillId="0" borderId="1" xfId="0" applyFont="1" applyBorder="1" applyAlignment="1">
      <alignment horizontal="left" vertical="center"/>
    </xf>
    <xf numFmtId="0" fontId="13" fillId="4" borderId="1" xfId="0" applyFont="1" applyFill="1" applyBorder="1" applyAlignment="1">
      <alignment horizontal="center" vertical="center" wrapText="1"/>
    </xf>
    <xf numFmtId="0" fontId="0" fillId="0" borderId="1" xfId="0" applyBorder="1" applyAlignment="1">
      <alignment horizontal="center" vertical="center" wrapText="1"/>
    </xf>
    <xf numFmtId="49" fontId="13" fillId="4" borderId="1" xfId="0" applyNumberFormat="1" applyFont="1" applyFill="1" applyBorder="1" applyAlignment="1">
      <alignment horizontal="left" vertical="center" wrapText="1"/>
    </xf>
    <xf numFmtId="0" fontId="14" fillId="0" borderId="1" xfId="0" applyFont="1" applyBorder="1" applyAlignment="1">
      <alignment horizontal="left" vertical="center" wrapText="1"/>
    </xf>
    <xf numFmtId="0" fontId="5" fillId="20" borderId="6" xfId="0" applyFont="1" applyFill="1" applyBorder="1" applyAlignment="1">
      <alignment horizontal="center" vertical="center"/>
    </xf>
    <xf numFmtId="0" fontId="5" fillId="20" borderId="4" xfId="0" applyFont="1" applyFill="1" applyBorder="1" applyAlignment="1">
      <alignment horizontal="center" vertical="center"/>
    </xf>
    <xf numFmtId="0" fontId="5" fillId="20" borderId="5"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5" xfId="0" applyFont="1" applyFill="1" applyBorder="1" applyAlignment="1">
      <alignment horizontal="center" vertical="center"/>
    </xf>
    <xf numFmtId="0" fontId="1" fillId="0" borderId="1" xfId="0" applyFont="1" applyBorder="1" applyAlignment="1">
      <alignment horizontal="left" vertical="center" wrapText="1"/>
    </xf>
    <xf numFmtId="0" fontId="1" fillId="12" borderId="1" xfId="0" applyFont="1" applyFill="1" applyBorder="1" applyAlignment="1">
      <alignment horizontal="left" vertical="center"/>
    </xf>
    <xf numFmtId="0" fontId="2" fillId="12" borderId="1" xfId="0" applyFont="1" applyFill="1" applyBorder="1" applyAlignment="1">
      <alignment vertical="center"/>
    </xf>
    <xf numFmtId="0" fontId="0" fillId="12" borderId="1" xfId="0" applyFill="1" applyBorder="1" applyAlignment="1">
      <alignment vertical="center"/>
    </xf>
    <xf numFmtId="0" fontId="5" fillId="20" borderId="6" xfId="0" applyFont="1" applyFill="1" applyBorder="1" applyAlignment="1">
      <alignment horizontal="left" vertical="center"/>
    </xf>
    <xf numFmtId="0" fontId="5" fillId="20" borderId="4" xfId="0" applyFont="1" applyFill="1" applyBorder="1" applyAlignment="1">
      <alignment horizontal="left" vertical="center"/>
    </xf>
    <xf numFmtId="0" fontId="5" fillId="20" borderId="5" xfId="0" applyFont="1" applyFill="1" applyBorder="1" applyAlignment="1">
      <alignment horizontal="left" vertical="center"/>
    </xf>
    <xf numFmtId="0" fontId="1" fillId="2" borderId="1" xfId="0" applyFont="1" applyFill="1" applyBorder="1" applyAlignment="1" applyProtection="1">
      <alignment horizontal="left" vertical="center" wrapText="1"/>
      <protection locked="0"/>
    </xf>
    <xf numFmtId="0" fontId="0" fillId="0" borderId="1" xfId="0" applyBorder="1" applyAlignment="1" applyProtection="1">
      <alignment vertical="center" wrapText="1"/>
      <protection locked="0"/>
    </xf>
    <xf numFmtId="0" fontId="8" fillId="4" borderId="1" xfId="0" applyFont="1" applyFill="1" applyBorder="1" applyAlignment="1">
      <alignment horizontal="center" vertical="center" wrapText="1"/>
    </xf>
    <xf numFmtId="0" fontId="2" fillId="4" borderId="6" xfId="0" applyFont="1" applyFill="1" applyBorder="1" applyAlignment="1">
      <alignment horizontal="left" vertical="center"/>
    </xf>
    <xf numFmtId="0" fontId="2" fillId="0" borderId="4"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4" borderId="6" xfId="0" applyFill="1" applyBorder="1" applyAlignment="1">
      <alignment horizontal="left" vertical="center"/>
    </xf>
    <xf numFmtId="0" fontId="15"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 fillId="4" borderId="1" xfId="0" applyFont="1" applyFill="1" applyBorder="1" applyAlignment="1">
      <alignment horizontal="left" vertical="center" wrapText="1"/>
    </xf>
    <xf numFmtId="0" fontId="1" fillId="0" borderId="1" xfId="0" applyFont="1" applyBorder="1" applyAlignment="1">
      <alignment vertical="center" wrapText="1"/>
    </xf>
    <xf numFmtId="49" fontId="8" fillId="20" borderId="6" xfId="0" applyNumberFormat="1" applyFont="1" applyFill="1" applyBorder="1" applyAlignment="1">
      <alignment horizontal="left" vertical="center"/>
    </xf>
    <xf numFmtId="2" fontId="13" fillId="3" borderId="6" xfId="0" applyNumberFormat="1" applyFont="1" applyFill="1" applyBorder="1" applyAlignment="1">
      <alignment horizontal="center" vertical="center"/>
    </xf>
    <xf numFmtId="0" fontId="0" fillId="0" borderId="5" xfId="0" applyBorder="1" applyAlignment="1">
      <alignment horizontal="center" vertical="center"/>
    </xf>
    <xf numFmtId="0" fontId="8" fillId="4" borderId="6" xfId="0" applyFont="1" applyFill="1" applyBorder="1" applyAlignment="1">
      <alignment horizontal="center" vertical="center"/>
    </xf>
    <xf numFmtId="0" fontId="1" fillId="2" borderId="25" xfId="0" applyFont="1" applyFill="1" applyBorder="1" applyAlignment="1" applyProtection="1">
      <alignment horizontal="justify" vertical="top"/>
      <protection locked="0"/>
    </xf>
    <xf numFmtId="0" fontId="0" fillId="0" borderId="26" xfId="0" applyBorder="1" applyAlignment="1" applyProtection="1">
      <alignment vertical="top"/>
      <protection locked="0"/>
    </xf>
    <xf numFmtId="0" fontId="0" fillId="0" borderId="19" xfId="0" applyBorder="1" applyAlignment="1" applyProtection="1">
      <alignment vertical="top"/>
      <protection locked="0"/>
    </xf>
    <xf numFmtId="0" fontId="0" fillId="0" borderId="3" xfId="0" applyBorder="1" applyAlignment="1" applyProtection="1">
      <alignment vertical="top"/>
      <protection locked="0"/>
    </xf>
    <xf numFmtId="0" fontId="0" fillId="0" borderId="0" xfId="0" applyAlignment="1" applyProtection="1">
      <alignment vertical="top"/>
      <protection locked="0"/>
    </xf>
    <xf numFmtId="0" fontId="0" fillId="0" borderId="2" xfId="0" applyBorder="1" applyAlignment="1" applyProtection="1">
      <alignment vertical="top"/>
      <protection locked="0"/>
    </xf>
    <xf numFmtId="0" fontId="0" fillId="0" borderId="22" xfId="0" applyBorder="1" applyAlignment="1" applyProtection="1">
      <alignment vertical="top"/>
      <protection locked="0"/>
    </xf>
    <xf numFmtId="0" fontId="0" fillId="0" borderId="27" xfId="0" applyBorder="1" applyAlignment="1" applyProtection="1">
      <alignment vertical="top"/>
      <protection locked="0"/>
    </xf>
    <xf numFmtId="0" fontId="0" fillId="0" borderId="28" xfId="0" applyBorder="1" applyAlignment="1" applyProtection="1">
      <alignment vertical="top"/>
      <protection locked="0"/>
    </xf>
    <xf numFmtId="49" fontId="13" fillId="4" borderId="21" xfId="0" applyNumberFormat="1" applyFont="1" applyFill="1" applyBorder="1" applyAlignment="1">
      <alignment horizontal="left" vertical="center" wrapText="1"/>
    </xf>
    <xf numFmtId="0" fontId="14" fillId="0" borderId="37" xfId="0" applyFont="1" applyBorder="1" applyAlignment="1">
      <alignment horizontal="left" vertical="center" wrapText="1"/>
    </xf>
    <xf numFmtId="0" fontId="8" fillId="12" borderId="1" xfId="0" applyFont="1" applyFill="1" applyBorder="1" applyAlignment="1">
      <alignment horizontal="center" vertical="center"/>
    </xf>
    <xf numFmtId="0" fontId="2" fillId="0" borderId="1" xfId="0" applyFont="1" applyBorder="1" applyAlignment="1">
      <alignment horizontal="center" vertical="center"/>
    </xf>
    <xf numFmtId="0" fontId="13" fillId="4" borderId="1" xfId="0" applyFont="1" applyFill="1" applyBorder="1" applyAlignment="1">
      <alignment horizontal="center" vertical="center"/>
    </xf>
    <xf numFmtId="0" fontId="14" fillId="4" borderId="1" xfId="0" applyFont="1" applyFill="1" applyBorder="1" applyAlignment="1">
      <alignment vertical="center"/>
    </xf>
    <xf numFmtId="0" fontId="8" fillId="6" borderId="21" xfId="0" applyFont="1" applyFill="1" applyBorder="1" applyAlignment="1">
      <alignment horizontal="left" vertical="center" wrapText="1"/>
    </xf>
    <xf numFmtId="0" fontId="8" fillId="6" borderId="8"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2" fillId="0" borderId="1" xfId="0" applyFont="1" applyBorder="1" applyAlignment="1">
      <alignment vertical="center"/>
    </xf>
    <xf numFmtId="0" fontId="8" fillId="6" borderId="6" xfId="0" applyFont="1" applyFill="1"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wrapText="1"/>
    </xf>
    <xf numFmtId="2" fontId="8" fillId="3" borderId="1" xfId="0" applyNumberFormat="1" applyFont="1" applyFill="1" applyBorder="1" applyAlignment="1">
      <alignment horizontal="center" vertical="center"/>
    </xf>
    <xf numFmtId="0" fontId="0" fillId="0" borderId="1" xfId="0" applyBorder="1" applyAlignment="1">
      <alignment vertical="center"/>
    </xf>
    <xf numFmtId="0" fontId="5" fillId="20" borderId="1" xfId="0" applyFont="1" applyFill="1" applyBorder="1" applyAlignment="1">
      <alignment horizontal="center" vertical="center"/>
    </xf>
    <xf numFmtId="0" fontId="0" fillId="0" borderId="1" xfId="0" applyBorder="1" applyAlignment="1">
      <alignment horizontal="center" vertical="center"/>
    </xf>
    <xf numFmtId="0" fontId="2" fillId="12" borderId="21" xfId="0" applyFont="1" applyFill="1" applyBorder="1" applyAlignment="1">
      <alignment horizontal="center" vertical="center"/>
    </xf>
    <xf numFmtId="0" fontId="2" fillId="12" borderId="37" xfId="0" applyFont="1" applyFill="1" applyBorder="1" applyAlignment="1">
      <alignment horizontal="center" vertical="center"/>
    </xf>
    <xf numFmtId="0" fontId="2" fillId="12" borderId="8" xfId="0" applyFont="1" applyFill="1" applyBorder="1" applyAlignment="1">
      <alignment horizontal="center" vertical="center"/>
    </xf>
    <xf numFmtId="0" fontId="8" fillId="4" borderId="21" xfId="0" applyFont="1" applyFill="1" applyBorder="1" applyAlignment="1">
      <alignment horizontal="center" vertical="center" wrapText="1"/>
    </xf>
    <xf numFmtId="0" fontId="0" fillId="0" borderId="8" xfId="0" applyBorder="1" applyAlignment="1">
      <alignment horizontal="center" vertical="center" wrapText="1"/>
    </xf>
    <xf numFmtId="49" fontId="8" fillId="13" borderId="21" xfId="0" applyNumberFormat="1" applyFont="1" applyFill="1" applyBorder="1" applyAlignment="1">
      <alignment horizontal="left" vertical="center"/>
    </xf>
    <xf numFmtId="0" fontId="2" fillId="12" borderId="8" xfId="0" applyFont="1" applyFill="1" applyBorder="1" applyAlignment="1">
      <alignment horizontal="left" vertical="center"/>
    </xf>
    <xf numFmtId="0" fontId="1" fillId="4" borderId="39" xfId="0" applyFont="1" applyFill="1" applyBorder="1" applyAlignment="1">
      <alignment horizontal="center" vertical="center"/>
    </xf>
    <xf numFmtId="0" fontId="0" fillId="0" borderId="8" xfId="0" applyBorder="1" applyAlignment="1">
      <alignment horizontal="center" vertical="center"/>
    </xf>
    <xf numFmtId="0" fontId="0" fillId="4" borderId="21" xfId="0" applyFill="1" applyBorder="1" applyAlignment="1">
      <alignment horizontal="center" vertical="center"/>
    </xf>
    <xf numFmtId="0" fontId="0" fillId="12" borderId="37" xfId="0" applyFill="1" applyBorder="1" applyAlignment="1">
      <alignment horizontal="center" vertical="center"/>
    </xf>
    <xf numFmtId="0" fontId="0" fillId="4" borderId="8" xfId="0" applyFill="1" applyBorder="1" applyAlignment="1">
      <alignment horizontal="center" vertical="center"/>
    </xf>
    <xf numFmtId="0" fontId="1" fillId="12" borderId="21" xfId="0" applyFont="1" applyFill="1" applyBorder="1" applyAlignment="1">
      <alignment horizontal="center" vertical="center"/>
    </xf>
    <xf numFmtId="0" fontId="1" fillId="4" borderId="37" xfId="0" applyFont="1" applyFill="1" applyBorder="1" applyAlignment="1">
      <alignment horizontal="center" vertical="center"/>
    </xf>
    <xf numFmtId="0" fontId="1" fillId="4" borderId="8" xfId="0" applyFont="1" applyFill="1" applyBorder="1" applyAlignment="1">
      <alignment horizontal="center" vertical="center"/>
    </xf>
    <xf numFmtId="0" fontId="5" fillId="20" borderId="1" xfId="0" applyFont="1" applyFill="1" applyBorder="1" applyAlignment="1">
      <alignment horizontal="left" vertical="center"/>
    </xf>
    <xf numFmtId="0" fontId="0" fillId="20" borderId="1" xfId="0" applyFill="1" applyBorder="1" applyAlignment="1">
      <alignment horizontal="left" vertical="center"/>
    </xf>
    <xf numFmtId="0" fontId="1" fillId="12" borderId="21" xfId="0" applyFont="1" applyFill="1" applyBorder="1" applyAlignment="1">
      <alignment horizontal="center" vertical="center" wrapText="1"/>
    </xf>
    <xf numFmtId="0" fontId="1" fillId="12" borderId="37" xfId="0" applyFont="1" applyFill="1" applyBorder="1" applyAlignment="1">
      <alignment horizontal="center" vertical="center" wrapText="1"/>
    </xf>
    <xf numFmtId="0" fontId="0" fillId="0" borderId="37" xfId="0" applyBorder="1" applyAlignment="1">
      <alignment horizontal="center" vertical="center" wrapText="1"/>
    </xf>
    <xf numFmtId="0" fontId="2" fillId="0" borderId="8" xfId="0" applyFont="1" applyBorder="1" applyAlignment="1">
      <alignment horizontal="left"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2" fillId="0" borderId="1" xfId="0" applyFont="1" applyBorder="1" applyAlignment="1">
      <alignment horizontal="left" vertical="center"/>
    </xf>
    <xf numFmtId="0" fontId="0" fillId="0" borderId="37" xfId="0" applyBorder="1" applyAlignment="1">
      <alignment horizontal="center" vertical="center"/>
    </xf>
    <xf numFmtId="0" fontId="1" fillId="12" borderId="37" xfId="0" applyFont="1" applyFill="1" applyBorder="1" applyAlignment="1">
      <alignment horizontal="center" vertical="center"/>
    </xf>
    <xf numFmtId="0" fontId="1" fillId="12" borderId="8" xfId="0" applyFont="1" applyFill="1" applyBorder="1" applyAlignment="1">
      <alignment horizontal="center" vertical="center"/>
    </xf>
    <xf numFmtId="0" fontId="4" fillId="4" borderId="21"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0" fillId="0" borderId="24" xfId="0" applyBorder="1" applyAlignment="1">
      <alignment horizontal="center" vertical="center"/>
    </xf>
    <xf numFmtId="0" fontId="5" fillId="24" borderId="6" xfId="0" applyFont="1" applyFill="1" applyBorder="1" applyAlignment="1">
      <alignment horizontal="left" vertical="center" wrapText="1"/>
    </xf>
    <xf numFmtId="0" fontId="0" fillId="19" borderId="4" xfId="0" applyFill="1" applyBorder="1" applyAlignment="1">
      <alignment vertical="center"/>
    </xf>
    <xf numFmtId="0" fontId="0" fillId="19" borderId="5" xfId="0" applyFill="1" applyBorder="1" applyAlignment="1">
      <alignment vertical="center"/>
    </xf>
    <xf numFmtId="0" fontId="0" fillId="12" borderId="8" xfId="0" applyFill="1" applyBorder="1" applyAlignment="1">
      <alignment horizontal="left" vertical="center"/>
    </xf>
    <xf numFmtId="0" fontId="1" fillId="19" borderId="4" xfId="0" applyFont="1" applyFill="1" applyBorder="1" applyAlignment="1">
      <alignment vertical="center"/>
    </xf>
    <xf numFmtId="0" fontId="1" fillId="19" borderId="5" xfId="0" applyFont="1" applyFill="1" applyBorder="1" applyAlignment="1">
      <alignment vertical="center"/>
    </xf>
    <xf numFmtId="0" fontId="14" fillId="0" borderId="5" xfId="0" applyFont="1" applyBorder="1" applyAlignment="1">
      <alignment horizontal="center" vertical="center"/>
    </xf>
    <xf numFmtId="0" fontId="2" fillId="0" borderId="8" xfId="0" applyFont="1" applyBorder="1" applyAlignment="1">
      <alignment horizontal="left" vertical="center" wrapText="1"/>
    </xf>
    <xf numFmtId="0" fontId="8" fillId="13" borderId="21" xfId="0" applyFont="1" applyFill="1" applyBorder="1" applyAlignment="1">
      <alignment horizontal="left" vertical="center" wrapText="1"/>
    </xf>
    <xf numFmtId="0" fontId="2" fillId="12" borderId="8" xfId="0" applyFont="1" applyFill="1" applyBorder="1" applyAlignment="1">
      <alignment horizontal="left" vertical="center" wrapText="1"/>
    </xf>
    <xf numFmtId="0" fontId="0" fillId="0" borderId="8" xfId="0" applyBorder="1" applyAlignment="1">
      <alignment vertical="center"/>
    </xf>
    <xf numFmtId="0" fontId="0" fillId="0" borderId="8" xfId="0" applyBorder="1" applyAlignment="1">
      <alignment horizontal="left" vertical="center"/>
    </xf>
    <xf numFmtId="0" fontId="8" fillId="6" borderId="25" xfId="0" applyFont="1" applyFill="1" applyBorder="1" applyAlignment="1">
      <alignment horizontal="left" vertical="center" wrapText="1"/>
    </xf>
    <xf numFmtId="0" fontId="0" fillId="0" borderId="26" xfId="0"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8" fillId="12" borderId="1" xfId="0" applyFont="1" applyFill="1" applyBorder="1" applyAlignment="1">
      <alignment horizontal="left" vertical="center"/>
    </xf>
    <xf numFmtId="0" fontId="8" fillId="28" borderId="12" xfId="0" applyFont="1" applyFill="1" applyBorder="1" applyAlignment="1">
      <alignment horizontal="center" vertical="center"/>
    </xf>
    <xf numFmtId="0" fontId="8" fillId="28" borderId="13" xfId="0" applyFont="1" applyFill="1" applyBorder="1" applyAlignment="1">
      <alignment horizontal="center" vertical="center"/>
    </xf>
    <xf numFmtId="0" fontId="1" fillId="28" borderId="56" xfId="0" applyFont="1" applyFill="1" applyBorder="1" applyAlignment="1">
      <alignment vertical="center"/>
    </xf>
    <xf numFmtId="0" fontId="1" fillId="28" borderId="57" xfId="0" applyFont="1" applyFill="1" applyBorder="1" applyAlignment="1">
      <alignment vertical="center"/>
    </xf>
    <xf numFmtId="0" fontId="8" fillId="20" borderId="1" xfId="0" applyFont="1" applyFill="1" applyBorder="1" applyAlignment="1">
      <alignment vertical="center"/>
    </xf>
    <xf numFmtId="0" fontId="0" fillId="20" borderId="1" xfId="0" applyFill="1" applyBorder="1" applyAlignment="1">
      <alignment vertical="center"/>
    </xf>
    <xf numFmtId="0" fontId="2" fillId="12" borderId="1" xfId="0" applyFont="1" applyFill="1" applyBorder="1" applyAlignment="1">
      <alignment horizontal="left" vertical="center"/>
    </xf>
    <xf numFmtId="0" fontId="5" fillId="4" borderId="6" xfId="0" applyFont="1" applyFill="1" applyBorder="1" applyAlignment="1">
      <alignment vertical="center"/>
    </xf>
    <xf numFmtId="0" fontId="5" fillId="4" borderId="4" xfId="0" applyFont="1" applyFill="1" applyBorder="1" applyAlignment="1">
      <alignment vertical="center"/>
    </xf>
    <xf numFmtId="0" fontId="1" fillId="18" borderId="1" xfId="0" applyFont="1" applyFill="1" applyBorder="1" applyAlignment="1" applyProtection="1">
      <alignment horizontal="left" vertical="center" wrapText="1"/>
      <protection locked="0"/>
    </xf>
    <xf numFmtId="0" fontId="0" fillId="18" borderId="1" xfId="0" applyFill="1" applyBorder="1" applyAlignment="1" applyProtection="1">
      <alignment vertical="center" wrapText="1"/>
      <protection locked="0"/>
    </xf>
    <xf numFmtId="0" fontId="2" fillId="0" borderId="5" xfId="0" applyFont="1" applyBorder="1" applyAlignment="1">
      <alignment horizontal="center" vertical="center"/>
    </xf>
    <xf numFmtId="49" fontId="13" fillId="6" borderId="1" xfId="0" applyNumberFormat="1" applyFont="1" applyFill="1" applyBorder="1" applyAlignment="1">
      <alignment horizontal="left" vertical="center"/>
    </xf>
    <xf numFmtId="0" fontId="14" fillId="0" borderId="1" xfId="0" applyFont="1" applyBorder="1" applyAlignment="1">
      <alignment vertical="center"/>
    </xf>
    <xf numFmtId="0" fontId="8" fillId="20" borderId="6" xfId="0" applyFont="1" applyFill="1" applyBorder="1" applyAlignment="1">
      <alignment vertical="center"/>
    </xf>
    <xf numFmtId="0" fontId="0" fillId="20" borderId="4" xfId="0" applyFill="1" applyBorder="1" applyAlignment="1">
      <alignment vertical="center"/>
    </xf>
    <xf numFmtId="0" fontId="0" fillId="20" borderId="5" xfId="0" applyFill="1" applyBorder="1" applyAlignment="1">
      <alignment vertical="center"/>
    </xf>
    <xf numFmtId="0" fontId="15" fillId="4" borderId="25"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0" fontId="8" fillId="25" borderId="6" xfId="0" applyFont="1" applyFill="1" applyBorder="1" applyAlignment="1">
      <alignment horizontal="left" vertical="center" wrapText="1"/>
    </xf>
    <xf numFmtId="0" fontId="0" fillId="20" borderId="4" xfId="0" applyFill="1" applyBorder="1" applyAlignment="1">
      <alignment horizontal="left" vertical="center" wrapText="1"/>
    </xf>
    <xf numFmtId="0" fontId="0" fillId="20" borderId="5" xfId="0" applyFill="1" applyBorder="1" applyAlignment="1">
      <alignment horizontal="left" vertical="center" wrapText="1"/>
    </xf>
    <xf numFmtId="0" fontId="14" fillId="4" borderId="1" xfId="0" applyFont="1" applyFill="1" applyBorder="1" applyAlignment="1">
      <alignment horizontal="left" vertical="center"/>
    </xf>
    <xf numFmtId="0" fontId="0" fillId="0" borderId="8" xfId="0" applyBorder="1" applyAlignment="1">
      <alignment horizontal="left" vertical="center" wrapText="1"/>
    </xf>
    <xf numFmtId="0" fontId="8" fillId="4" borderId="6"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8" fillId="10" borderId="6" xfId="0" applyFont="1" applyFill="1" applyBorder="1" applyAlignment="1">
      <alignment horizontal="center" vertical="center" wrapText="1"/>
    </xf>
    <xf numFmtId="0" fontId="1" fillId="4" borderId="21" xfId="0" applyFont="1" applyFill="1" applyBorder="1" applyAlignment="1">
      <alignment horizontal="center" vertical="center"/>
    </xf>
    <xf numFmtId="0" fontId="1" fillId="12" borderId="1" xfId="0" applyFont="1" applyFill="1" applyBorder="1" applyAlignment="1">
      <alignment vertical="center"/>
    </xf>
    <xf numFmtId="0" fontId="18" fillId="12" borderId="8" xfId="0" applyFont="1" applyFill="1" applyBorder="1" applyAlignment="1">
      <alignment horizontal="left" vertical="center" wrapText="1"/>
    </xf>
    <xf numFmtId="0" fontId="8" fillId="6" borderId="6" xfId="0" applyFont="1" applyFill="1" applyBorder="1" applyAlignment="1">
      <alignment horizontal="center" vertical="center" wrapText="1"/>
    </xf>
    <xf numFmtId="0" fontId="1" fillId="0" borderId="40" xfId="0" applyFont="1" applyBorder="1" applyAlignment="1">
      <alignment vertical="center" wrapText="1"/>
    </xf>
    <xf numFmtId="0" fontId="0" fillId="0" borderId="41" xfId="0" applyBorder="1" applyAlignment="1">
      <alignment vertical="center" wrapText="1"/>
    </xf>
    <xf numFmtId="0" fontId="1" fillId="4" borderId="15" xfId="0" applyFont="1" applyFill="1" applyBorder="1" applyAlignment="1">
      <alignment horizontal="center" vertical="center"/>
    </xf>
    <xf numFmtId="0" fontId="0" fillId="0" borderId="15" xfId="0" applyBorder="1" applyAlignment="1">
      <alignment horizontal="center" vertical="center"/>
    </xf>
    <xf numFmtId="0" fontId="0" fillId="0" borderId="15" xfId="0" applyBorder="1" applyAlignment="1">
      <alignment vertical="center"/>
    </xf>
    <xf numFmtId="49" fontId="8" fillId="13" borderId="15" xfId="0" applyNumberFormat="1" applyFont="1" applyFill="1" applyBorder="1" applyAlignment="1">
      <alignment horizontal="left" vertical="center"/>
    </xf>
    <xf numFmtId="0" fontId="1" fillId="12" borderId="15" xfId="0" applyFont="1" applyFill="1" applyBorder="1" applyAlignment="1">
      <alignment horizontal="left" vertical="center"/>
    </xf>
    <xf numFmtId="0" fontId="1" fillId="0" borderId="41" xfId="0" applyFont="1" applyBorder="1" applyAlignment="1">
      <alignment vertical="center" wrapText="1"/>
    </xf>
    <xf numFmtId="0" fontId="1" fillId="4" borderId="42" xfId="0" applyFont="1" applyFill="1" applyBorder="1" applyAlignment="1">
      <alignment horizontal="left" vertical="center"/>
    </xf>
    <xf numFmtId="0" fontId="1" fillId="4" borderId="44" xfId="0" applyFont="1" applyFill="1" applyBorder="1" applyAlignment="1">
      <alignment horizontal="left" vertical="center"/>
    </xf>
    <xf numFmtId="0" fontId="1" fillId="12" borderId="43" xfId="0" applyFont="1" applyFill="1" applyBorder="1" applyAlignment="1">
      <alignment horizontal="left" vertical="center"/>
    </xf>
    <xf numFmtId="0" fontId="1" fillId="12" borderId="42" xfId="0" applyFont="1" applyFill="1" applyBorder="1" applyAlignment="1">
      <alignment horizontal="center" vertical="center" wrapText="1"/>
    </xf>
    <xf numFmtId="0" fontId="0" fillId="0" borderId="44" xfId="0" applyBorder="1" applyAlignment="1">
      <alignment horizontal="center" vertical="center" wrapText="1"/>
    </xf>
    <xf numFmtId="0" fontId="0" fillId="0" borderId="54" xfId="0" applyBorder="1" applyAlignment="1">
      <alignment horizontal="center" vertical="center" wrapText="1"/>
    </xf>
    <xf numFmtId="0" fontId="1" fillId="0" borderId="15" xfId="0" applyFont="1" applyBorder="1" applyAlignment="1">
      <alignment horizontal="left" vertical="center"/>
    </xf>
    <xf numFmtId="0" fontId="1" fillId="12" borderId="15" xfId="0" applyFont="1" applyFill="1" applyBorder="1" applyAlignment="1">
      <alignment vertical="center"/>
    </xf>
    <xf numFmtId="49" fontId="8" fillId="13" borderId="42" xfId="0" applyNumberFormat="1" applyFont="1" applyFill="1" applyBorder="1" applyAlignment="1">
      <alignment horizontal="left" vertical="center"/>
    </xf>
    <xf numFmtId="0" fontId="18" fillId="12" borderId="1" xfId="0" applyFont="1" applyFill="1" applyBorder="1" applyAlignment="1">
      <alignment horizontal="left" vertical="center" wrapText="1"/>
    </xf>
    <xf numFmtId="0" fontId="0" fillId="12" borderId="15" xfId="0" applyFill="1" applyBorder="1" applyAlignment="1">
      <alignment vertical="center"/>
    </xf>
    <xf numFmtId="0" fontId="28" fillId="0" borderId="40" xfId="0" applyFont="1" applyBorder="1" applyAlignment="1">
      <alignment vertical="center" wrapText="1"/>
    </xf>
    <xf numFmtId="0" fontId="0" fillId="0" borderId="41" xfId="0" applyBorder="1" applyAlignment="1">
      <alignment vertical="center"/>
    </xf>
    <xf numFmtId="0" fontId="1" fillId="12" borderId="42" xfId="0" applyFont="1" applyFill="1" applyBorder="1" applyAlignment="1">
      <alignment vertical="center"/>
    </xf>
    <xf numFmtId="0" fontId="0" fillId="0" borderId="44" xfId="0" applyBorder="1" applyAlignment="1">
      <alignment vertical="center"/>
    </xf>
    <xf numFmtId="0" fontId="0" fillId="0" borderId="43" xfId="0" applyBorder="1" applyAlignment="1">
      <alignment vertical="center"/>
    </xf>
    <xf numFmtId="0" fontId="1" fillId="4" borderId="17" xfId="0" applyFont="1" applyFill="1" applyBorder="1" applyAlignment="1">
      <alignment vertical="center"/>
    </xf>
    <xf numFmtId="0" fontId="0" fillId="0" borderId="43" xfId="0" applyBorder="1" applyAlignment="1">
      <alignment horizontal="left" vertical="center"/>
    </xf>
    <xf numFmtId="0" fontId="0" fillId="4" borderId="17" xfId="0" applyFill="1" applyBorder="1" applyAlignment="1">
      <alignment vertical="center"/>
    </xf>
    <xf numFmtId="0" fontId="0" fillId="0" borderId="15" xfId="0" applyBorder="1" applyAlignment="1">
      <alignment horizontal="left" vertical="center"/>
    </xf>
    <xf numFmtId="0" fontId="1" fillId="6" borderId="15" xfId="0" applyFont="1" applyFill="1" applyBorder="1" applyAlignment="1">
      <alignment horizontal="left" vertical="center" wrapText="1"/>
    </xf>
    <xf numFmtId="0" fontId="1" fillId="0" borderId="15" xfId="0" applyFont="1" applyBorder="1" applyAlignment="1">
      <alignment horizontal="left" vertical="center" wrapText="1"/>
    </xf>
    <xf numFmtId="0" fontId="4" fillId="4" borderId="15" xfId="0" applyFont="1" applyFill="1" applyBorder="1" applyAlignment="1">
      <alignment horizontal="left" vertical="center" wrapText="1"/>
    </xf>
    <xf numFmtId="0" fontId="0" fillId="12" borderId="15" xfId="0" applyFill="1" applyBorder="1" applyAlignment="1">
      <alignment horizontal="left" vertical="center"/>
    </xf>
    <xf numFmtId="0" fontId="1" fillId="12" borderId="1" xfId="0" applyFont="1" applyFill="1" applyBorder="1" applyAlignment="1">
      <alignment horizontal="left" vertical="center" wrapText="1"/>
    </xf>
    <xf numFmtId="49" fontId="8" fillId="4" borderId="15" xfId="0" applyNumberFormat="1" applyFont="1" applyFill="1" applyBorder="1" applyAlignment="1">
      <alignment horizontal="left" vertical="center" wrapText="1"/>
    </xf>
    <xf numFmtId="0" fontId="1" fillId="0" borderId="15" xfId="0" applyFont="1" applyBorder="1" applyAlignment="1">
      <alignment vertical="center"/>
    </xf>
    <xf numFmtId="0" fontId="8" fillId="4" borderId="1" xfId="0" applyFont="1" applyFill="1" applyBorder="1" applyAlignment="1">
      <alignment horizontal="left" vertical="center" wrapText="1"/>
    </xf>
    <xf numFmtId="0" fontId="1" fillId="4" borderId="16" xfId="0" applyFont="1" applyFill="1" applyBorder="1" applyAlignment="1">
      <alignment horizontal="left" vertical="center"/>
    </xf>
    <xf numFmtId="0" fontId="1" fillId="0" borderId="5" xfId="0" applyFont="1" applyBorder="1" applyAlignment="1">
      <alignment vertical="center"/>
    </xf>
    <xf numFmtId="0" fontId="28" fillId="0" borderId="45" xfId="0" applyFont="1" applyBorder="1" applyAlignment="1">
      <alignment vertical="center"/>
    </xf>
    <xf numFmtId="0" fontId="28" fillId="0" borderId="46" xfId="0" applyFont="1" applyBorder="1" applyAlignment="1">
      <alignment vertical="center"/>
    </xf>
    <xf numFmtId="0" fontId="1" fillId="12" borderId="16" xfId="0" applyFont="1" applyFill="1" applyBorder="1" applyAlignment="1">
      <alignment horizontal="left" vertical="center"/>
    </xf>
    <xf numFmtId="0" fontId="1" fillId="12" borderId="5" xfId="0" applyFont="1" applyFill="1" applyBorder="1" applyAlignment="1">
      <alignment horizontal="left" vertical="center"/>
    </xf>
    <xf numFmtId="0" fontId="0" fillId="12" borderId="47" xfId="0" applyFill="1" applyBorder="1" applyAlignment="1">
      <alignment horizontal="left" vertical="center"/>
    </xf>
    <xf numFmtId="0" fontId="0" fillId="12" borderId="48" xfId="0" applyFill="1" applyBorder="1" applyAlignment="1">
      <alignment horizontal="left" vertical="center"/>
    </xf>
    <xf numFmtId="0" fontId="28" fillId="0" borderId="40" xfId="0" applyFont="1" applyBorder="1" applyAlignment="1">
      <alignment horizontal="left" vertical="center" wrapText="1"/>
    </xf>
    <xf numFmtId="0" fontId="28" fillId="0" borderId="45" xfId="0" applyFont="1" applyBorder="1" applyAlignment="1">
      <alignment horizontal="left" vertical="center" wrapText="1"/>
    </xf>
    <xf numFmtId="0" fontId="28" fillId="0" borderId="41" xfId="0" applyFont="1" applyBorder="1" applyAlignment="1">
      <alignment horizontal="left" vertical="center" wrapText="1"/>
    </xf>
    <xf numFmtId="0" fontId="1" fillId="0" borderId="45" xfId="0" applyFont="1" applyBorder="1" applyAlignment="1">
      <alignment vertical="center" wrapText="1"/>
    </xf>
    <xf numFmtId="0" fontId="5" fillId="12" borderId="38" xfId="0" applyFont="1" applyFill="1" applyBorder="1" applyAlignment="1">
      <alignment horizontal="center" vertical="center" wrapText="1"/>
    </xf>
    <xf numFmtId="0" fontId="5" fillId="12" borderId="35" xfId="0" applyFont="1" applyFill="1" applyBorder="1" applyAlignment="1">
      <alignment horizontal="center" vertical="center" wrapText="1"/>
    </xf>
    <xf numFmtId="0" fontId="5" fillId="12" borderId="36" xfId="0" applyFont="1" applyFill="1" applyBorder="1" applyAlignment="1">
      <alignment horizontal="center" vertical="center" wrapText="1"/>
    </xf>
    <xf numFmtId="0" fontId="8" fillId="21" borderId="38" xfId="0" applyFont="1" applyFill="1" applyBorder="1" applyAlignment="1">
      <alignment horizontal="center" vertical="center"/>
    </xf>
    <xf numFmtId="0" fontId="8" fillId="21" borderId="35" xfId="0" applyFont="1" applyFill="1" applyBorder="1" applyAlignment="1">
      <alignment horizontal="center" vertical="center"/>
    </xf>
    <xf numFmtId="0" fontId="8" fillId="21" borderId="36" xfId="0" applyFont="1" applyFill="1" applyBorder="1" applyAlignment="1">
      <alignment horizontal="center" vertical="center"/>
    </xf>
    <xf numFmtId="0" fontId="5" fillId="4" borderId="38" xfId="0" applyFont="1" applyFill="1" applyBorder="1" applyAlignment="1">
      <alignment vertical="center"/>
    </xf>
    <xf numFmtId="0" fontId="5" fillId="4" borderId="49" xfId="0" applyFont="1" applyFill="1" applyBorder="1" applyAlignment="1">
      <alignment vertical="center"/>
    </xf>
    <xf numFmtId="0" fontId="8" fillId="4" borderId="50" xfId="0" applyFont="1" applyFill="1" applyBorder="1" applyAlignment="1">
      <alignment vertical="center"/>
    </xf>
    <xf numFmtId="0" fontId="0" fillId="0" borderId="51" xfId="0" applyBorder="1" applyAlignment="1">
      <alignment vertical="center"/>
    </xf>
    <xf numFmtId="0" fontId="1" fillId="4" borderId="52" xfId="0" applyFont="1" applyFill="1" applyBorder="1" applyAlignment="1">
      <alignment horizontal="left" vertical="center"/>
    </xf>
    <xf numFmtId="0" fontId="8" fillId="17" borderId="6" xfId="0" applyFont="1" applyFill="1" applyBorder="1"/>
    <xf numFmtId="0" fontId="1" fillId="17" borderId="4" xfId="0" applyFont="1" applyFill="1" applyBorder="1"/>
    <xf numFmtId="0" fontId="1" fillId="17" borderId="5" xfId="0" applyFont="1" applyFill="1" applyBorder="1"/>
    <xf numFmtId="0" fontId="0" fillId="17" borderId="4" xfId="0" applyFill="1" applyBorder="1"/>
    <xf numFmtId="0" fontId="0" fillId="17" borderId="5" xfId="0" applyFill="1" applyBorder="1"/>
  </cellXfs>
  <cellStyles count="2">
    <cellStyle name="Prozent" xfId="1" builtinId="5"/>
    <cellStyle name="Standard" xfId="0" builtinId="0"/>
  </cellStyles>
  <dxfs count="5">
    <dxf>
      <font>
        <b/>
        <i val="0"/>
        <color rgb="FFFF0000"/>
      </font>
      <numFmt numFmtId="1" formatCode="0"/>
    </dxf>
    <dxf>
      <font>
        <b/>
        <i val="0"/>
        <color rgb="FFFF0000"/>
      </font>
      <numFmt numFmtId="1" formatCode="0"/>
    </dxf>
    <dxf>
      <font>
        <b/>
        <i val="0"/>
        <color rgb="FFFF0000"/>
      </font>
      <numFmt numFmtId="1" formatCode="0"/>
    </dxf>
    <dxf>
      <font>
        <b/>
        <i val="0"/>
        <color rgb="FFFF0000"/>
      </font>
    </dxf>
    <dxf>
      <fill>
        <patternFill>
          <fgColor auto="1"/>
          <bgColor theme="0" tint="-0.24994659260841701"/>
        </patternFill>
      </fill>
    </dxf>
  </dxfs>
  <tableStyles count="0" defaultTableStyle="TableStyleMedium9" defaultPivotStyle="PivotStyleLight16"/>
  <colors>
    <mruColors>
      <color rgb="FF47FFFF"/>
      <color rgb="FF6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0</xdr:row>
          <xdr:rowOff>0</xdr:rowOff>
        </xdr:from>
        <xdr:to>
          <xdr:col>10</xdr:col>
          <xdr:colOff>19050</xdr:colOff>
          <xdr:row>0</xdr:row>
          <xdr:rowOff>276225</xdr:rowOff>
        </xdr:to>
        <xdr:sp macro="" textlink="">
          <xdr:nvSpPr>
            <xdr:cNvPr id="1027" name="ComboBox1"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M392"/>
  <sheetViews>
    <sheetView tabSelected="1" zoomScaleNormal="100" zoomScaleSheetLayoutView="100" workbookViewId="0">
      <selection activeCell="B3" sqref="B3"/>
    </sheetView>
  </sheetViews>
  <sheetFormatPr baseColWidth="10" defaultColWidth="10.85546875" defaultRowHeight="12.75" x14ac:dyDescent="0.2"/>
  <cols>
    <col min="1" max="1" width="7.28515625" style="17" customWidth="1"/>
    <col min="2" max="2" width="66.85546875" style="17" customWidth="1"/>
    <col min="3" max="10" width="11" style="17" customWidth="1"/>
    <col min="11" max="12" width="10" style="17" customWidth="1"/>
    <col min="13" max="13" width="11" style="17" customWidth="1"/>
    <col min="14" max="16384" width="10.85546875" style="17"/>
  </cols>
  <sheetData>
    <row r="1" spans="1:12" s="16" customFormat="1" ht="22.5" customHeight="1" x14ac:dyDescent="0.2">
      <c r="A1" s="302" t="s">
        <v>418</v>
      </c>
      <c r="B1" s="303"/>
      <c r="C1" s="303"/>
      <c r="D1" s="303"/>
      <c r="E1" s="303"/>
      <c r="F1" s="303"/>
      <c r="G1" s="299" t="str">
        <f>IF(ISBLANK(I1)," &gt;&gt; bitte auswählen &gt;&gt;","")</f>
        <v xml:space="preserve"> &gt;&gt; bitte auswählen &gt;&gt;</v>
      </c>
      <c r="H1" s="298"/>
      <c r="I1" s="211"/>
      <c r="J1" s="284"/>
      <c r="K1" s="209"/>
      <c r="L1" s="209"/>
    </row>
    <row r="2" spans="1:12" s="15" customFormat="1" ht="12.75" customHeight="1" thickBot="1" x14ac:dyDescent="0.25">
      <c r="A2" s="421" t="s">
        <v>421</v>
      </c>
      <c r="B2" s="422"/>
      <c r="C2" s="422"/>
      <c r="D2" s="422"/>
      <c r="E2" s="422"/>
      <c r="F2" s="422"/>
      <c r="G2" s="422"/>
      <c r="H2" s="422"/>
      <c r="I2" s="423"/>
      <c r="J2" s="424"/>
      <c r="K2" s="181" t="s">
        <v>327</v>
      </c>
      <c r="L2" s="181">
        <v>1</v>
      </c>
    </row>
    <row r="3" spans="1:12" ht="12.75" customHeight="1" x14ac:dyDescent="0.2">
      <c r="A3" s="47"/>
      <c r="K3" s="181" t="s">
        <v>312</v>
      </c>
      <c r="L3" s="181">
        <v>2</v>
      </c>
    </row>
    <row r="4" spans="1:12" ht="12.75" customHeight="1" x14ac:dyDescent="0.2">
      <c r="A4" s="428" t="s">
        <v>143</v>
      </c>
      <c r="B4" s="429"/>
      <c r="C4" s="333"/>
      <c r="D4" s="333"/>
      <c r="E4" s="333"/>
      <c r="F4" s="333"/>
      <c r="G4" s="333"/>
      <c r="H4" s="333"/>
      <c r="I4" s="334"/>
      <c r="J4" s="301">
        <v>2024</v>
      </c>
      <c r="K4" s="181" t="s">
        <v>328</v>
      </c>
      <c r="L4" s="181">
        <v>3</v>
      </c>
    </row>
    <row r="5" spans="1:12" s="15" customFormat="1" ht="12.75" customHeight="1" x14ac:dyDescent="0.2">
      <c r="A5" s="18"/>
      <c r="C5" s="18"/>
      <c r="F5" s="18"/>
      <c r="K5" s="181" t="s">
        <v>329</v>
      </c>
      <c r="L5" s="181">
        <v>4</v>
      </c>
    </row>
    <row r="6" spans="1:12" ht="14.25" customHeight="1" x14ac:dyDescent="0.2">
      <c r="A6" s="425" t="s">
        <v>0</v>
      </c>
      <c r="B6" s="426"/>
      <c r="C6" s="426"/>
      <c r="D6" s="426"/>
      <c r="E6" s="426"/>
      <c r="F6" s="426"/>
      <c r="G6" s="426"/>
      <c r="H6" s="426"/>
      <c r="I6" s="426"/>
      <c r="J6" s="426"/>
      <c r="K6" s="181" t="s">
        <v>330</v>
      </c>
      <c r="L6" s="181">
        <v>5</v>
      </c>
    </row>
    <row r="7" spans="1:12" x14ac:dyDescent="0.2">
      <c r="A7" s="322" t="s">
        <v>53</v>
      </c>
      <c r="B7" s="368"/>
      <c r="C7" s="328"/>
      <c r="D7" s="329"/>
      <c r="E7" s="329"/>
      <c r="F7" s="329"/>
      <c r="G7" s="329"/>
      <c r="H7" s="329"/>
      <c r="I7" s="329"/>
      <c r="J7" s="329"/>
      <c r="K7" s="181" t="s">
        <v>331</v>
      </c>
      <c r="L7" s="181">
        <v>6</v>
      </c>
    </row>
    <row r="8" spans="1:12" ht="12.75" customHeight="1" x14ac:dyDescent="0.2">
      <c r="A8" s="427" t="s">
        <v>54</v>
      </c>
      <c r="B8" s="368"/>
      <c r="C8" s="328"/>
      <c r="D8" s="329"/>
      <c r="E8" s="329"/>
      <c r="F8" s="329"/>
      <c r="G8" s="329"/>
      <c r="H8" s="329"/>
      <c r="I8" s="329"/>
      <c r="J8" s="329"/>
      <c r="K8" s="181" t="s">
        <v>332</v>
      </c>
      <c r="L8" s="181">
        <v>7</v>
      </c>
    </row>
    <row r="9" spans="1:12" ht="12.75" customHeight="1" x14ac:dyDescent="0.2">
      <c r="A9" s="427" t="s">
        <v>55</v>
      </c>
      <c r="B9" s="368"/>
      <c r="C9" s="328"/>
      <c r="D9" s="329"/>
      <c r="E9" s="329"/>
      <c r="F9" s="329"/>
      <c r="G9" s="329"/>
      <c r="H9" s="329"/>
      <c r="I9" s="329"/>
      <c r="J9" s="329"/>
      <c r="K9" s="210"/>
      <c r="L9" s="210"/>
    </row>
    <row r="10" spans="1:12" ht="12.75" customHeight="1" x14ac:dyDescent="0.2">
      <c r="A10" s="322" t="s">
        <v>56</v>
      </c>
      <c r="B10" s="368"/>
      <c r="C10" s="328"/>
      <c r="D10" s="329"/>
      <c r="E10" s="329"/>
      <c r="F10" s="329"/>
      <c r="G10" s="329"/>
      <c r="H10" s="329"/>
      <c r="I10" s="329"/>
      <c r="J10" s="329"/>
      <c r="K10" s="210"/>
      <c r="L10" s="210"/>
    </row>
    <row r="11" spans="1:12" ht="12.75" customHeight="1" x14ac:dyDescent="0.2">
      <c r="A11" s="427" t="s">
        <v>57</v>
      </c>
      <c r="B11" s="368"/>
      <c r="C11" s="328"/>
      <c r="D11" s="329"/>
      <c r="E11" s="329"/>
      <c r="F11" s="329"/>
      <c r="G11" s="329"/>
      <c r="H11" s="329"/>
      <c r="I11" s="329"/>
      <c r="J11" s="329"/>
      <c r="K11" s="210"/>
      <c r="L11" s="210"/>
    </row>
    <row r="12" spans="1:12" ht="12.75" customHeight="1" x14ac:dyDescent="0.2">
      <c r="A12" s="427" t="s">
        <v>58</v>
      </c>
      <c r="B12" s="368"/>
      <c r="C12" s="328"/>
      <c r="D12" s="329"/>
      <c r="E12" s="329"/>
      <c r="F12" s="329"/>
      <c r="G12" s="329"/>
      <c r="H12" s="329"/>
      <c r="I12" s="329"/>
      <c r="J12" s="329"/>
      <c r="K12" s="210"/>
      <c r="L12" s="210"/>
    </row>
    <row r="13" spans="1:12" ht="12.75" customHeight="1" x14ac:dyDescent="0.2">
      <c r="A13" s="308" t="s">
        <v>60</v>
      </c>
      <c r="B13" s="368"/>
      <c r="C13" s="328"/>
      <c r="D13" s="329"/>
      <c r="E13" s="329"/>
      <c r="F13" s="329"/>
      <c r="G13" s="329"/>
      <c r="H13" s="329"/>
      <c r="I13" s="329"/>
      <c r="J13" s="329"/>
      <c r="K13" s="210"/>
      <c r="L13" s="210"/>
    </row>
    <row r="14" spans="1:12" ht="12.75" customHeight="1" x14ac:dyDescent="0.2">
      <c r="A14" s="427" t="s">
        <v>59</v>
      </c>
      <c r="B14" s="368"/>
      <c r="C14" s="328"/>
      <c r="D14" s="329"/>
      <c r="E14" s="329"/>
      <c r="F14" s="329"/>
      <c r="G14" s="329"/>
      <c r="H14" s="329"/>
      <c r="I14" s="329"/>
      <c r="J14" s="329"/>
      <c r="K14" s="210"/>
      <c r="L14" s="210"/>
    </row>
    <row r="15" spans="1:12" ht="12.75" customHeight="1" x14ac:dyDescent="0.2">
      <c r="A15" s="322" t="s">
        <v>213</v>
      </c>
      <c r="B15" s="324"/>
      <c r="C15" s="430"/>
      <c r="D15" s="431"/>
      <c r="E15" s="431"/>
      <c r="F15" s="431"/>
      <c r="G15" s="431"/>
      <c r="H15" s="431"/>
      <c r="I15" s="431"/>
      <c r="J15" s="431"/>
      <c r="K15" s="210"/>
      <c r="L15" s="210"/>
    </row>
    <row r="16" spans="1:12" ht="12.75" customHeight="1" x14ac:dyDescent="0.2">
      <c r="A16" s="427" t="s">
        <v>61</v>
      </c>
      <c r="B16" s="368"/>
      <c r="C16" s="328"/>
      <c r="D16" s="329"/>
      <c r="E16" s="329"/>
      <c r="F16" s="329"/>
      <c r="G16" s="329"/>
      <c r="H16" s="329"/>
      <c r="I16" s="329"/>
      <c r="J16" s="329"/>
      <c r="K16" s="210"/>
      <c r="L16" s="210"/>
    </row>
    <row r="17" spans="1:11" ht="12.75" customHeight="1" x14ac:dyDescent="0.2">
      <c r="A17" s="427" t="s">
        <v>62</v>
      </c>
      <c r="B17" s="368"/>
      <c r="C17" s="328"/>
      <c r="D17" s="329"/>
      <c r="E17" s="329"/>
      <c r="F17" s="329"/>
      <c r="G17" s="329"/>
      <c r="H17" s="329"/>
      <c r="I17" s="329"/>
      <c r="J17" s="329"/>
    </row>
    <row r="18" spans="1:11" ht="12.75" customHeight="1" x14ac:dyDescent="0.2">
      <c r="A18" s="308" t="s">
        <v>346</v>
      </c>
      <c r="B18" s="368"/>
      <c r="C18" s="328"/>
      <c r="D18" s="329"/>
      <c r="E18" s="329"/>
      <c r="F18" s="329"/>
      <c r="G18" s="329"/>
      <c r="H18" s="329"/>
      <c r="I18" s="329"/>
      <c r="J18" s="329"/>
    </row>
    <row r="19" spans="1:11" ht="12.75" customHeight="1" x14ac:dyDescent="0.2">
      <c r="A19" s="308" t="s">
        <v>238</v>
      </c>
      <c r="B19" s="368"/>
      <c r="C19" s="328"/>
      <c r="D19" s="329"/>
      <c r="E19" s="329"/>
      <c r="F19" s="329"/>
      <c r="G19" s="329"/>
      <c r="H19" s="329"/>
      <c r="I19" s="329"/>
      <c r="J19" s="329"/>
    </row>
    <row r="20" spans="1:11" ht="12.75" customHeight="1" x14ac:dyDescent="0.2">
      <c r="A20" s="308" t="s">
        <v>347</v>
      </c>
      <c r="B20" s="368"/>
      <c r="C20" s="328"/>
      <c r="D20" s="329"/>
      <c r="E20" s="329"/>
      <c r="F20" s="329"/>
      <c r="G20" s="329"/>
      <c r="H20" s="329"/>
      <c r="I20" s="329"/>
      <c r="J20" s="329"/>
    </row>
    <row r="21" spans="1:11" ht="12.75" customHeight="1" x14ac:dyDescent="0.2">
      <c r="A21" s="308" t="s">
        <v>231</v>
      </c>
      <c r="B21" s="368"/>
      <c r="C21" s="328"/>
      <c r="D21" s="329"/>
      <c r="E21" s="329"/>
      <c r="F21" s="329"/>
      <c r="G21" s="329"/>
      <c r="H21" s="329"/>
      <c r="I21" s="329"/>
      <c r="J21" s="329"/>
    </row>
    <row r="22" spans="1:11" ht="12.75" customHeight="1" x14ac:dyDescent="0.2">
      <c r="A22" s="308" t="s">
        <v>284</v>
      </c>
      <c r="B22" s="309"/>
      <c r="C22" s="328"/>
      <c r="D22" s="329"/>
      <c r="E22" s="329"/>
      <c r="F22" s="329"/>
      <c r="G22" s="329"/>
      <c r="H22" s="329"/>
      <c r="I22" s="329"/>
      <c r="J22" s="329"/>
      <c r="K22" s="97"/>
    </row>
    <row r="23" spans="1:11" ht="14.25" customHeight="1" x14ac:dyDescent="0.2">
      <c r="A23" s="435" t="s">
        <v>285</v>
      </c>
      <c r="B23" s="436"/>
      <c r="C23" s="436"/>
      <c r="D23" s="436"/>
      <c r="E23" s="436"/>
      <c r="F23" s="436"/>
      <c r="G23" s="436"/>
      <c r="H23" s="436"/>
      <c r="I23" s="437"/>
      <c r="J23" s="192" t="s">
        <v>384</v>
      </c>
    </row>
    <row r="24" spans="1:11" ht="12.75" customHeight="1" x14ac:dyDescent="0.2">
      <c r="A24" s="322" t="s">
        <v>349</v>
      </c>
      <c r="B24" s="323"/>
      <c r="C24" s="308" t="s">
        <v>160</v>
      </c>
      <c r="D24" s="309"/>
      <c r="E24" s="309"/>
      <c r="F24" s="309"/>
      <c r="G24" s="309"/>
      <c r="H24" s="309"/>
      <c r="I24" s="309"/>
      <c r="J24" s="231"/>
      <c r="K24" s="97"/>
    </row>
    <row r="25" spans="1:11" ht="12.75" customHeight="1" x14ac:dyDescent="0.2">
      <c r="A25" s="324"/>
      <c r="B25" s="324"/>
      <c r="C25" s="308" t="s">
        <v>161</v>
      </c>
      <c r="D25" s="309"/>
      <c r="E25" s="309"/>
      <c r="F25" s="309"/>
      <c r="G25" s="309"/>
      <c r="H25" s="309"/>
      <c r="I25" s="309"/>
      <c r="J25" s="231"/>
      <c r="K25" s="97"/>
    </row>
    <row r="26" spans="1:11" ht="12.75" customHeight="1" x14ac:dyDescent="0.2">
      <c r="A26" s="324"/>
      <c r="B26" s="324"/>
      <c r="C26" s="308" t="s">
        <v>201</v>
      </c>
      <c r="D26" s="309"/>
      <c r="E26" s="309"/>
      <c r="F26" s="309"/>
      <c r="G26" s="309"/>
      <c r="H26" s="309"/>
      <c r="I26" s="309"/>
      <c r="J26" s="231"/>
    </row>
    <row r="27" spans="1:11" ht="12.75" customHeight="1" x14ac:dyDescent="0.2">
      <c r="A27" s="324"/>
      <c r="B27" s="324"/>
      <c r="C27" s="308" t="s">
        <v>163</v>
      </c>
      <c r="D27" s="309"/>
      <c r="E27" s="309"/>
      <c r="F27" s="309"/>
      <c r="G27" s="309"/>
      <c r="H27" s="309"/>
      <c r="I27" s="309"/>
      <c r="J27" s="231"/>
    </row>
    <row r="28" spans="1:11" ht="25.5" customHeight="1" x14ac:dyDescent="0.2">
      <c r="A28" s="324"/>
      <c r="B28" s="324"/>
      <c r="C28" s="339" t="s">
        <v>164</v>
      </c>
      <c r="D28" s="340"/>
      <c r="E28" s="340"/>
      <c r="F28" s="340"/>
      <c r="G28" s="340"/>
      <c r="H28" s="340"/>
      <c r="I28" s="340"/>
      <c r="J28" s="231"/>
    </row>
    <row r="29" spans="1:11" ht="12.75" customHeight="1" x14ac:dyDescent="0.2">
      <c r="A29" s="322" t="s">
        <v>350</v>
      </c>
      <c r="B29" s="323"/>
      <c r="C29" s="308" t="s">
        <v>160</v>
      </c>
      <c r="D29" s="309"/>
      <c r="E29" s="309"/>
      <c r="F29" s="309"/>
      <c r="G29" s="309"/>
      <c r="H29" s="309"/>
      <c r="I29" s="309"/>
      <c r="J29" s="231"/>
      <c r="K29" s="97"/>
    </row>
    <row r="30" spans="1:11" ht="12.75" customHeight="1" x14ac:dyDescent="0.2">
      <c r="A30" s="324"/>
      <c r="B30" s="324"/>
      <c r="C30" s="308" t="s">
        <v>161</v>
      </c>
      <c r="D30" s="309"/>
      <c r="E30" s="309"/>
      <c r="F30" s="309"/>
      <c r="G30" s="309"/>
      <c r="H30" s="309"/>
      <c r="I30" s="309"/>
      <c r="J30" s="231"/>
    </row>
    <row r="31" spans="1:11" ht="12.75" customHeight="1" x14ac:dyDescent="0.2">
      <c r="A31" s="324"/>
      <c r="B31" s="324"/>
      <c r="C31" s="308" t="s">
        <v>201</v>
      </c>
      <c r="D31" s="309"/>
      <c r="E31" s="309"/>
      <c r="F31" s="309"/>
      <c r="G31" s="309"/>
      <c r="H31" s="309"/>
      <c r="I31" s="309"/>
      <c r="J31" s="231"/>
      <c r="K31" s="97"/>
    </row>
    <row r="32" spans="1:11" ht="12.75" customHeight="1" x14ac:dyDescent="0.2">
      <c r="A32" s="324"/>
      <c r="B32" s="324"/>
      <c r="C32" s="308" t="s">
        <v>163</v>
      </c>
      <c r="D32" s="309"/>
      <c r="E32" s="309"/>
      <c r="F32" s="309"/>
      <c r="G32" s="309"/>
      <c r="H32" s="309"/>
      <c r="I32" s="309"/>
      <c r="J32" s="231"/>
      <c r="K32" s="97"/>
    </row>
    <row r="33" spans="1:13" ht="25.5" customHeight="1" x14ac:dyDescent="0.2">
      <c r="A33" s="324"/>
      <c r="B33" s="324"/>
      <c r="C33" s="339" t="s">
        <v>164</v>
      </c>
      <c r="D33" s="340"/>
      <c r="E33" s="340"/>
      <c r="F33" s="340"/>
      <c r="G33" s="340"/>
      <c r="H33" s="340"/>
      <c r="I33" s="340"/>
      <c r="J33" s="231"/>
      <c r="K33" s="97"/>
    </row>
    <row r="34" spans="1:13" ht="12.75" customHeight="1" x14ac:dyDescent="0.2">
      <c r="A34" s="331" t="s">
        <v>162</v>
      </c>
      <c r="B34" s="332"/>
      <c r="C34" s="333"/>
      <c r="D34" s="333"/>
      <c r="E34" s="333"/>
      <c r="F34" s="333"/>
      <c r="G34" s="333"/>
      <c r="H34" s="333"/>
      <c r="I34" s="334"/>
      <c r="J34" s="231"/>
      <c r="K34" s="97"/>
    </row>
    <row r="35" spans="1:13" ht="12.75" customHeight="1" x14ac:dyDescent="0.2">
      <c r="A35" s="335" t="s">
        <v>198</v>
      </c>
      <c r="B35" s="333"/>
      <c r="C35" s="333"/>
      <c r="D35" s="333"/>
      <c r="E35" s="333"/>
      <c r="F35" s="333"/>
      <c r="G35" s="333"/>
      <c r="H35" s="333"/>
      <c r="I35" s="334"/>
      <c r="J35" s="231"/>
      <c r="K35" s="97"/>
    </row>
    <row r="36" spans="1:13" s="64" customFormat="1" ht="12.75" customHeight="1" x14ac:dyDescent="0.2">
      <c r="A36" s="28" t="s">
        <v>348</v>
      </c>
      <c r="B36" s="28"/>
      <c r="C36" s="28" t="s">
        <v>351</v>
      </c>
      <c r="D36" s="28"/>
      <c r="E36" s="28"/>
      <c r="F36" s="17"/>
      <c r="G36" s="17"/>
      <c r="H36" s="17"/>
      <c r="I36" s="17"/>
      <c r="J36" s="17"/>
      <c r="K36" s="17"/>
      <c r="L36" s="17"/>
    </row>
    <row r="37" spans="1:13" ht="12.75" customHeight="1" x14ac:dyDescent="0.2">
      <c r="A37" s="21"/>
      <c r="B37" s="20"/>
      <c r="C37" s="20"/>
      <c r="D37" s="20"/>
      <c r="E37" s="20"/>
    </row>
    <row r="38" spans="1:13" ht="15" x14ac:dyDescent="0.2">
      <c r="A38" s="198" t="s">
        <v>47</v>
      </c>
      <c r="B38" s="316" t="s">
        <v>48</v>
      </c>
      <c r="C38" s="317"/>
      <c r="D38" s="317"/>
      <c r="E38" s="317"/>
      <c r="F38" s="317"/>
      <c r="G38" s="317"/>
      <c r="H38" s="317"/>
      <c r="I38" s="317"/>
      <c r="J38" s="318"/>
    </row>
    <row r="39" spans="1:13" ht="12.75" customHeight="1" x14ac:dyDescent="0.2">
      <c r="A39" s="22"/>
      <c r="B39" s="22"/>
      <c r="C39" s="22"/>
      <c r="D39" s="23"/>
      <c r="E39" s="22"/>
    </row>
    <row r="40" spans="1:13" ht="12.75" customHeight="1" x14ac:dyDescent="0.2">
      <c r="A40" s="314" t="s">
        <v>1</v>
      </c>
      <c r="B40" s="310" t="s">
        <v>281</v>
      </c>
      <c r="C40" s="312" t="s">
        <v>50</v>
      </c>
      <c r="D40" s="312"/>
      <c r="E40" s="312"/>
      <c r="F40" s="336" t="s">
        <v>149</v>
      </c>
      <c r="G40" s="337"/>
      <c r="H40" s="438" t="s">
        <v>315</v>
      </c>
      <c r="I40" s="439"/>
      <c r="J40" s="330" t="s">
        <v>49</v>
      </c>
    </row>
    <row r="41" spans="1:13" ht="12.75" customHeight="1" x14ac:dyDescent="0.2">
      <c r="A41" s="314"/>
      <c r="B41" s="310"/>
      <c r="C41" s="313"/>
      <c r="D41" s="313"/>
      <c r="E41" s="313"/>
      <c r="F41" s="338"/>
      <c r="G41" s="338"/>
      <c r="H41" s="440"/>
      <c r="I41" s="441"/>
      <c r="J41" s="313"/>
    </row>
    <row r="42" spans="1:13" ht="12.75" customHeight="1" x14ac:dyDescent="0.2">
      <c r="A42" s="315"/>
      <c r="B42" s="311"/>
      <c r="C42" s="218" t="s">
        <v>89</v>
      </c>
      <c r="D42" s="218" t="s">
        <v>88</v>
      </c>
      <c r="E42" s="218" t="s">
        <v>49</v>
      </c>
      <c r="F42" s="222" t="s">
        <v>89</v>
      </c>
      <c r="G42" s="222" t="s">
        <v>88</v>
      </c>
      <c r="H42" s="177" t="s">
        <v>89</v>
      </c>
      <c r="I42" s="227" t="s">
        <v>88</v>
      </c>
      <c r="J42" s="313"/>
    </row>
    <row r="43" spans="1:13" ht="12.75" customHeight="1" x14ac:dyDescent="0.2">
      <c r="A43" s="433"/>
      <c r="B43" s="111" t="s">
        <v>270</v>
      </c>
      <c r="C43" s="24">
        <f>C65</f>
        <v>0</v>
      </c>
      <c r="D43" s="24">
        <f>D65</f>
        <v>0</v>
      </c>
      <c r="E43" s="30">
        <f>SUM(C43:D43)</f>
        <v>0</v>
      </c>
      <c r="F43" s="25" t="str">
        <f>IF(E43=0,"",C43/E43)</f>
        <v/>
      </c>
      <c r="G43" s="25" t="str">
        <f>IF(E43=0,"",D43/E43)</f>
        <v/>
      </c>
      <c r="H43" s="125" t="str">
        <f t="shared" ref="H43:J44" si="0">IF(C$45=0,"",C43/C$45)</f>
        <v/>
      </c>
      <c r="I43" s="25" t="str">
        <f t="shared" si="0"/>
        <v/>
      </c>
      <c r="J43" s="25" t="str">
        <f t="shared" si="0"/>
        <v/>
      </c>
    </row>
    <row r="44" spans="1:13" ht="12.75" customHeight="1" x14ac:dyDescent="0.2">
      <c r="A44" s="311"/>
      <c r="B44" s="111" t="s">
        <v>202</v>
      </c>
      <c r="C44" s="24">
        <f>G65</f>
        <v>0</v>
      </c>
      <c r="D44" s="24">
        <f>H65</f>
        <v>0</v>
      </c>
      <c r="E44" s="30">
        <f>SUM(C44:D44)</f>
        <v>0</v>
      </c>
      <c r="F44" s="25" t="str">
        <f>IF(E44=0,"",C44/E44)</f>
        <v/>
      </c>
      <c r="G44" s="25" t="str">
        <f>IF(E44=0,"",D44/E44)</f>
        <v/>
      </c>
      <c r="H44" s="125" t="str">
        <f t="shared" si="0"/>
        <v/>
      </c>
      <c r="I44" s="25" t="str">
        <f t="shared" si="0"/>
        <v/>
      </c>
      <c r="J44" s="25" t="str">
        <f t="shared" si="0"/>
        <v/>
      </c>
    </row>
    <row r="45" spans="1:13" ht="12.75" customHeight="1" x14ac:dyDescent="0.2">
      <c r="A45" s="311"/>
      <c r="B45" s="109" t="s">
        <v>271</v>
      </c>
      <c r="C45" s="26">
        <f>SUM(C43:C44)</f>
        <v>0</v>
      </c>
      <c r="D45" s="26">
        <f>SUM(D43:D44)</f>
        <v>0</v>
      </c>
      <c r="E45" s="26">
        <f>SUM(E43:E44)</f>
        <v>0</v>
      </c>
      <c r="F45" s="126" t="str">
        <f>IF(E45=0,"",C45/E45)</f>
        <v/>
      </c>
      <c r="G45" s="126" t="str">
        <f>IF(E45=0,"",D45/E45)</f>
        <v/>
      </c>
      <c r="H45" s="27"/>
      <c r="I45" s="27"/>
    </row>
    <row r="46" spans="1:13" ht="12.75" customHeight="1" x14ac:dyDescent="0.2">
      <c r="A46" s="28" t="s">
        <v>140</v>
      </c>
      <c r="B46" s="27"/>
      <c r="C46" s="27"/>
      <c r="D46" s="27"/>
      <c r="E46" s="27"/>
      <c r="F46" s="27"/>
      <c r="G46" s="27"/>
      <c r="H46" s="27"/>
      <c r="I46" s="27"/>
    </row>
    <row r="47" spans="1:13" ht="12.75" customHeight="1" x14ac:dyDescent="0.2">
      <c r="A47" s="314" t="s">
        <v>2</v>
      </c>
      <c r="B47" s="306" t="s">
        <v>365</v>
      </c>
      <c r="C47" s="358" t="s">
        <v>137</v>
      </c>
      <c r="D47" s="358"/>
      <c r="E47" s="358" t="s">
        <v>136</v>
      </c>
      <c r="F47" s="358"/>
      <c r="G47" s="358" t="s">
        <v>49</v>
      </c>
      <c r="H47" s="358"/>
      <c r="I47" s="27"/>
      <c r="K47" s="97"/>
      <c r="L47" s="97"/>
      <c r="M47" s="97"/>
    </row>
    <row r="48" spans="1:13" ht="12.75" customHeight="1" x14ac:dyDescent="0.2">
      <c r="A48" s="434"/>
      <c r="B48" s="307"/>
      <c r="C48" s="220" t="s">
        <v>50</v>
      </c>
      <c r="D48" s="220" t="s">
        <v>279</v>
      </c>
      <c r="E48" s="220" t="s">
        <v>50</v>
      </c>
      <c r="F48" s="220" t="s">
        <v>279</v>
      </c>
      <c r="G48" s="220" t="s">
        <v>50</v>
      </c>
      <c r="H48" s="220" t="s">
        <v>279</v>
      </c>
      <c r="I48" s="27"/>
      <c r="K48" s="97"/>
      <c r="L48" s="97"/>
      <c r="M48" s="97"/>
    </row>
    <row r="49" spans="1:10" ht="12.75" customHeight="1" x14ac:dyDescent="0.2">
      <c r="A49" s="445"/>
      <c r="B49" s="49" t="s">
        <v>132</v>
      </c>
      <c r="C49" s="178">
        <f>D314+D315+D316+D335+D336+D337</f>
        <v>0</v>
      </c>
      <c r="D49" s="29" t="str">
        <f t="shared" ref="D49:H50" si="1">IF(C$51=0,"",C49/C$51)</f>
        <v/>
      </c>
      <c r="E49" s="178">
        <f>F314+F315+F316+F335+F336+F337</f>
        <v>0</v>
      </c>
      <c r="F49" s="29" t="str">
        <f t="shared" si="1"/>
        <v/>
      </c>
      <c r="G49" s="30">
        <f>C49+E49</f>
        <v>0</v>
      </c>
      <c r="H49" s="29" t="str">
        <f t="shared" si="1"/>
        <v/>
      </c>
      <c r="I49" s="27"/>
    </row>
    <row r="50" spans="1:10" ht="12.75" customHeight="1" x14ac:dyDescent="0.2">
      <c r="A50" s="445"/>
      <c r="B50" s="49" t="s">
        <v>133</v>
      </c>
      <c r="C50" s="130">
        <f>D317+D318+D338+D339+D340</f>
        <v>0</v>
      </c>
      <c r="D50" s="29" t="str">
        <f t="shared" si="1"/>
        <v/>
      </c>
      <c r="E50" s="130">
        <f>F317+F318+F338+F339+F340</f>
        <v>0</v>
      </c>
      <c r="F50" s="29" t="str">
        <f t="shared" si="1"/>
        <v/>
      </c>
      <c r="G50" s="30">
        <f>C50+E50</f>
        <v>0</v>
      </c>
      <c r="H50" s="29" t="str">
        <f t="shared" si="1"/>
        <v/>
      </c>
      <c r="I50" s="27"/>
    </row>
    <row r="51" spans="1:10" ht="12.75" customHeight="1" x14ac:dyDescent="0.2">
      <c r="A51" s="445"/>
      <c r="B51" s="109" t="s">
        <v>49</v>
      </c>
      <c r="C51" s="30">
        <f>SUM(C49:C50)</f>
        <v>0</v>
      </c>
      <c r="D51" s="29" t="str">
        <f>IF(SUM(D49:D50)=0,"",SUM(D49:D50))</f>
        <v/>
      </c>
      <c r="E51" s="30">
        <f>SUM(E49:E50)</f>
        <v>0</v>
      </c>
      <c r="F51" s="29" t="str">
        <f>IF(SUM(F49:F50)=0,"",SUM(F49:F50))</f>
        <v/>
      </c>
      <c r="G51" s="30">
        <f>C51+E51</f>
        <v>0</v>
      </c>
      <c r="H51" s="29" t="str">
        <f>IF(SUM(H49:H50)=0,"",SUM(H49:H50))</f>
        <v/>
      </c>
      <c r="I51" s="27"/>
    </row>
    <row r="52" spans="1:10" ht="12.75" customHeight="1" x14ac:dyDescent="0.2">
      <c r="A52" s="28" t="s">
        <v>407</v>
      </c>
      <c r="B52" s="15"/>
      <c r="C52" s="27"/>
      <c r="D52" s="27"/>
      <c r="E52" s="27"/>
      <c r="F52" s="27"/>
      <c r="G52" s="27"/>
      <c r="H52" s="27"/>
      <c r="I52" s="27"/>
    </row>
    <row r="53" spans="1:10" ht="12.75" customHeight="1" x14ac:dyDescent="0.2">
      <c r="A53" s="354" t="s">
        <v>3</v>
      </c>
      <c r="B53" s="360" t="s">
        <v>409</v>
      </c>
      <c r="C53" s="358" t="s">
        <v>137</v>
      </c>
      <c r="D53" s="359"/>
      <c r="E53" s="319" t="s">
        <v>136</v>
      </c>
      <c r="F53" s="320"/>
      <c r="G53" s="319" t="s">
        <v>49</v>
      </c>
      <c r="H53" s="320"/>
      <c r="I53" s="27"/>
    </row>
    <row r="54" spans="1:10" ht="12.75" customHeight="1" x14ac:dyDescent="0.2">
      <c r="A54" s="355" t="s">
        <v>2</v>
      </c>
      <c r="B54" s="361" t="s">
        <v>134</v>
      </c>
      <c r="C54" s="344" t="s">
        <v>377</v>
      </c>
      <c r="D54" s="343"/>
      <c r="E54" s="344" t="s">
        <v>377</v>
      </c>
      <c r="F54" s="343"/>
      <c r="G54" s="344" t="s">
        <v>377</v>
      </c>
      <c r="H54" s="343"/>
      <c r="I54" s="27"/>
    </row>
    <row r="55" spans="1:10" ht="12.75" customHeight="1" x14ac:dyDescent="0.2">
      <c r="A55" s="292"/>
      <c r="B55" s="109" t="s">
        <v>49</v>
      </c>
      <c r="C55" s="342">
        <f>E310</f>
        <v>0</v>
      </c>
      <c r="D55" s="343"/>
      <c r="E55" s="342">
        <f>G310</f>
        <v>0</v>
      </c>
      <c r="F55" s="343"/>
      <c r="G55" s="342">
        <f>C55+E55</f>
        <v>0</v>
      </c>
      <c r="H55" s="343"/>
      <c r="I55" s="27"/>
    </row>
    <row r="56" spans="1:10" x14ac:dyDescent="0.2">
      <c r="A56" s="28" t="s">
        <v>408</v>
      </c>
    </row>
    <row r="57" spans="1:10" x14ac:dyDescent="0.2">
      <c r="A57" s="28"/>
    </row>
    <row r="58" spans="1:10" ht="15" x14ac:dyDescent="0.2">
      <c r="A58" s="217" t="s">
        <v>52</v>
      </c>
      <c r="B58" s="325" t="s">
        <v>354</v>
      </c>
      <c r="C58" s="326"/>
      <c r="D58" s="326"/>
      <c r="E58" s="326"/>
      <c r="F58" s="326"/>
      <c r="G58" s="326"/>
      <c r="H58" s="326"/>
      <c r="I58" s="326"/>
      <c r="J58" s="327"/>
    </row>
    <row r="59" spans="1:10" ht="14.25" x14ac:dyDescent="0.2">
      <c r="A59" s="18"/>
      <c r="B59" s="18"/>
      <c r="C59" s="48"/>
      <c r="D59" s="18"/>
      <c r="E59" s="22"/>
      <c r="F59" s="22"/>
    </row>
    <row r="60" spans="1:10" x14ac:dyDescent="0.2">
      <c r="A60" s="304" t="s">
        <v>4</v>
      </c>
      <c r="B60" s="306" t="s">
        <v>272</v>
      </c>
      <c r="C60" s="356" t="s">
        <v>270</v>
      </c>
      <c r="D60" s="357"/>
      <c r="E60" s="357"/>
      <c r="F60" s="357"/>
      <c r="G60" s="356" t="s">
        <v>202</v>
      </c>
      <c r="H60" s="356"/>
      <c r="I60" s="356"/>
      <c r="J60" s="356"/>
    </row>
    <row r="61" spans="1:10" x14ac:dyDescent="0.2">
      <c r="A61" s="305"/>
      <c r="B61" s="321"/>
      <c r="C61" s="215" t="s">
        <v>89</v>
      </c>
      <c r="D61" s="215" t="s">
        <v>88</v>
      </c>
      <c r="E61" s="215" t="s">
        <v>49</v>
      </c>
      <c r="F61" s="215" t="s">
        <v>279</v>
      </c>
      <c r="G61" s="215" t="s">
        <v>89</v>
      </c>
      <c r="H61" s="215" t="s">
        <v>88</v>
      </c>
      <c r="I61" s="215" t="s">
        <v>49</v>
      </c>
      <c r="J61" s="215" t="s">
        <v>279</v>
      </c>
    </row>
    <row r="62" spans="1:10" x14ac:dyDescent="0.2">
      <c r="A62" s="380" t="s">
        <v>141</v>
      </c>
      <c r="B62" s="49" t="s">
        <v>6</v>
      </c>
      <c r="C62" s="1"/>
      <c r="D62" s="1"/>
      <c r="E62" s="12">
        <f>SUM(C62:D62)</f>
        <v>0</v>
      </c>
      <c r="F62" s="35" t="str">
        <f>IF(E$65=0,"",E62/E$65)</f>
        <v/>
      </c>
      <c r="G62" s="1"/>
      <c r="H62" s="1"/>
      <c r="I62" s="12">
        <f>SUM(G62:H62)</f>
        <v>0</v>
      </c>
      <c r="J62" s="35" t="str">
        <f>IF(I$65=0,"",I62/I$65)</f>
        <v/>
      </c>
    </row>
    <row r="63" spans="1:10" x14ac:dyDescent="0.2">
      <c r="A63" s="381"/>
      <c r="B63" s="49" t="s">
        <v>5</v>
      </c>
      <c r="C63" s="1"/>
      <c r="D63" s="1"/>
      <c r="E63" s="12">
        <f>SUM(C63:D63)</f>
        <v>0</v>
      </c>
      <c r="F63" s="35" t="str">
        <f>IF(E$65=0,"",E63/E$65)</f>
        <v/>
      </c>
      <c r="G63" s="1"/>
      <c r="H63" s="1"/>
      <c r="I63" s="12">
        <f>SUM(G63:H63)</f>
        <v>0</v>
      </c>
      <c r="J63" s="35" t="str">
        <f>IF(I$65=0,"",I63/I$65)</f>
        <v/>
      </c>
    </row>
    <row r="64" spans="1:10" x14ac:dyDescent="0.2">
      <c r="A64" s="381"/>
      <c r="B64" s="49" t="s">
        <v>165</v>
      </c>
      <c r="C64" s="1"/>
      <c r="D64" s="1"/>
      <c r="E64" s="12">
        <f>SUM(C64:D64)</f>
        <v>0</v>
      </c>
      <c r="F64" s="35" t="str">
        <f>IF(E$65=0,"",E64/E$65)</f>
        <v/>
      </c>
      <c r="G64" s="1"/>
      <c r="H64" s="1"/>
      <c r="I64" s="12">
        <f>SUM(G64:H64)</f>
        <v>0</v>
      </c>
      <c r="J64" s="35" t="str">
        <f>IF(I$65=0,"",I64/I$65)</f>
        <v/>
      </c>
    </row>
    <row r="65" spans="1:10" x14ac:dyDescent="0.2">
      <c r="A65" s="382"/>
      <c r="B65" s="109" t="s">
        <v>49</v>
      </c>
      <c r="C65" s="39">
        <f>SUM(C62:C64)</f>
        <v>0</v>
      </c>
      <c r="D65" s="39">
        <f>SUM(D62:D64)</f>
        <v>0</v>
      </c>
      <c r="E65" s="39">
        <f>SUM(E62:E64)</f>
        <v>0</v>
      </c>
      <c r="F65" s="35" t="str">
        <f>IF(E$65=0,"",E65/E$65)</f>
        <v/>
      </c>
      <c r="G65" s="39">
        <f>SUM(G62:G64)</f>
        <v>0</v>
      </c>
      <c r="H65" s="39">
        <f>SUM(H62:H64)</f>
        <v>0</v>
      </c>
      <c r="I65" s="39">
        <f>SUM(I62:I64)</f>
        <v>0</v>
      </c>
      <c r="J65" s="35" t="str">
        <f>IF(I$65=0,"",I65/I$65)</f>
        <v/>
      </c>
    </row>
    <row r="66" spans="1:10" x14ac:dyDescent="0.2">
      <c r="A66" s="18"/>
      <c r="B66" s="15"/>
      <c r="C66" s="18"/>
      <c r="D66" s="15"/>
      <c r="E66" s="15"/>
      <c r="F66" s="15"/>
      <c r="G66" s="15"/>
    </row>
    <row r="67" spans="1:10" x14ac:dyDescent="0.2">
      <c r="A67" s="18" t="str">
        <f>IF(SUM(C70:C89,C91:C95,C101:C102)=C$65,"","Einträge in Tabelle 2.2 bei Frauen noch nicht korrekt")</f>
        <v/>
      </c>
      <c r="B67" s="15"/>
      <c r="C67" s="18" t="str">
        <f>IF(SUM(D70:D89,D91:D95,D101:D102)=D$65,"","Einträge in Tabelle 2.2 bei Männern noch nicht korrekt")</f>
        <v/>
      </c>
      <c r="D67" s="18"/>
    </row>
    <row r="68" spans="1:10" x14ac:dyDescent="0.2">
      <c r="A68" s="54" t="s">
        <v>7</v>
      </c>
      <c r="B68" s="113" t="s">
        <v>275</v>
      </c>
      <c r="C68" s="215" t="s">
        <v>89</v>
      </c>
      <c r="D68" s="215" t="s">
        <v>88</v>
      </c>
      <c r="E68" s="215" t="s">
        <v>49</v>
      </c>
      <c r="F68" s="215" t="s">
        <v>51</v>
      </c>
      <c r="G68" s="215" t="s">
        <v>279</v>
      </c>
    </row>
    <row r="69" spans="1:10" x14ac:dyDescent="0.2">
      <c r="A69" s="383" t="s">
        <v>141</v>
      </c>
      <c r="B69" s="402" t="s">
        <v>87</v>
      </c>
      <c r="C69" s="406"/>
      <c r="D69" s="406"/>
      <c r="E69" s="406"/>
      <c r="F69" s="406"/>
      <c r="G69" s="407"/>
    </row>
    <row r="70" spans="1:10" x14ac:dyDescent="0.2">
      <c r="A70" s="395"/>
      <c r="B70" s="34" t="str">
        <f>IF(I1=1,"Aichach-Friedberg",IF(I1=2,"Altötting",IF(I1=3,"Deggendorf",IF(I1=4,"Amberg-Sulzbach",IF(I1=5,"Bamberg - Landkreis",IF(I1=6,"Ansbach - Landkreis",IF(I1=7,"Aschaffenburg - Landkreis",IF(I1=0,""))))))))</f>
        <v/>
      </c>
      <c r="C70" s="1"/>
      <c r="D70" s="1"/>
      <c r="E70" s="12">
        <f t="shared" ref="E70:E86" si="2">SUM(C70:D70)</f>
        <v>0</v>
      </c>
      <c r="F70" s="216" t="str">
        <f t="shared" ref="F70:F89" si="3">IF(E$103=0,"",E70/E$103)</f>
        <v/>
      </c>
      <c r="G70" s="35" t="str">
        <f t="shared" ref="G70:G89" si="4">IF(E$103-E$102=0,"",E70/(E$103-E$102))</f>
        <v/>
      </c>
      <c r="H70" s="33"/>
    </row>
    <row r="71" spans="1:10" x14ac:dyDescent="0.2">
      <c r="A71" s="395"/>
      <c r="B71" s="34" t="str">
        <f>IF(I1=1,"Augsburg - Landkreis",IF(I1=2,"Berchtesgadener Land",IF(I1=3,"Dingolfing-Landau",IF(I1=4,"Cham",IF(I1=5,"Bayreuth - Landkreis",IF(I1=6,"Erlangen-Höchstadt",IF(I1=7,"Bad Kissingen",IF(I1=0,""))))))))</f>
        <v/>
      </c>
      <c r="C71" s="1"/>
      <c r="D71" s="1"/>
      <c r="E71" s="12">
        <f t="shared" si="2"/>
        <v>0</v>
      </c>
      <c r="F71" s="216" t="str">
        <f t="shared" si="3"/>
        <v/>
      </c>
      <c r="G71" s="35" t="str">
        <f t="shared" si="4"/>
        <v/>
      </c>
      <c r="H71" s="33"/>
    </row>
    <row r="72" spans="1:10" x14ac:dyDescent="0.2">
      <c r="A72" s="395"/>
      <c r="B72" s="34" t="str">
        <f>IF(I1=1,"Dillingen a.d.Donau",IF(I1=2,"Bad Tölz-Wolfratshausen",IF(I1=3,"Freyung-Grafenau",IF(I1=4,"Neumarkt i.d.OPf.",IF(I1=5,"Coburg - Landkreis",IF(I1=6,"Fürth - Landkreis",IF(I1=7,"Rhön-Grabfeld",IF(I1=0,""))))))))</f>
        <v/>
      </c>
      <c r="C72" s="1"/>
      <c r="D72" s="1"/>
      <c r="E72" s="12">
        <f t="shared" si="2"/>
        <v>0</v>
      </c>
      <c r="F72" s="216" t="str">
        <f t="shared" si="3"/>
        <v/>
      </c>
      <c r="G72" s="35" t="str">
        <f t="shared" si="4"/>
        <v/>
      </c>
      <c r="H72" s="33"/>
    </row>
    <row r="73" spans="1:10" x14ac:dyDescent="0.2">
      <c r="A73" s="395"/>
      <c r="B73" s="34" t="str">
        <f>IF(I1=1,"Donau-Ries",IF(I1=2,"Dachau",IF(I1=3,"Kelheim",IF(I1=4,"Neustadt a.d.Waldnaab",IF(I1=5,"Forchheim",IF(I1=6,"Nürnberger Land",IF(I1=7,"Haßberge",IF(I1=0,""))))))))</f>
        <v/>
      </c>
      <c r="C73" s="1"/>
      <c r="D73" s="1"/>
      <c r="E73" s="12">
        <f>SUM(C73:D73)</f>
        <v>0</v>
      </c>
      <c r="F73" s="216" t="str">
        <f t="shared" si="3"/>
        <v/>
      </c>
      <c r="G73" s="35" t="str">
        <f t="shared" si="4"/>
        <v/>
      </c>
      <c r="H73" s="33"/>
    </row>
    <row r="74" spans="1:10" x14ac:dyDescent="0.2">
      <c r="A74" s="395"/>
      <c r="B74" s="34" t="str">
        <f>IF(I1=1,"Günzburg",IF(I1=2,"Ebersberg",IF(I1=3,"Landshut - Landkreis",IF(I1=4,"Regensburg - Landkreis",IF(I1=5,"Hof - Landkreis",IF(I1=6,"Neustadt a.d.Aisch-Bad Windsheim",IF(I1=7,"Kitzingen",IF(I1=0,""))))))))</f>
        <v/>
      </c>
      <c r="C74" s="1"/>
      <c r="D74" s="1"/>
      <c r="E74" s="12">
        <f t="shared" si="2"/>
        <v>0</v>
      </c>
      <c r="F74" s="216" t="str">
        <f t="shared" si="3"/>
        <v/>
      </c>
      <c r="G74" s="35" t="str">
        <f t="shared" si="4"/>
        <v/>
      </c>
      <c r="H74" s="33"/>
    </row>
    <row r="75" spans="1:10" x14ac:dyDescent="0.2">
      <c r="A75" s="395"/>
      <c r="B75" s="111" t="str">
        <f>IF(I1=1,"Lindau (Bodensee)",IF(I1=2,"Eichstätt",IF(I1=3,"Passau-Landkreis",IF(I1=4,"Schwandorf",IF(I1=5,"Kronach",IF(I1=6,"Roth",IF(I1=7,"Miltenberg",IF(I1=0,""))))))))</f>
        <v/>
      </c>
      <c r="C75" s="1"/>
      <c r="D75" s="1"/>
      <c r="E75" s="12">
        <f t="shared" si="2"/>
        <v>0</v>
      </c>
      <c r="F75" s="216" t="str">
        <f t="shared" si="3"/>
        <v/>
      </c>
      <c r="G75" s="35" t="str">
        <f t="shared" si="4"/>
        <v/>
      </c>
      <c r="H75" s="33"/>
    </row>
    <row r="76" spans="1:10" x14ac:dyDescent="0.2">
      <c r="A76" s="395"/>
      <c r="B76" s="49" t="str">
        <f>IF(I1=1,"Neu-Ulm",IF(I1=2,"Erding",IF(I1=3,"Regen",IF(I1=4,"Tirschenreuth",IF(I1=5,"Kulmbach",IF(I1=6,"Weißenburg-Gunzenhausen",IF(I1=7,"Main-Spessart",IF(I1=0,""))))))))</f>
        <v/>
      </c>
      <c r="C76" s="1"/>
      <c r="D76" s="1"/>
      <c r="E76" s="12">
        <f t="shared" si="2"/>
        <v>0</v>
      </c>
      <c r="F76" s="216" t="str">
        <f t="shared" si="3"/>
        <v/>
      </c>
      <c r="G76" s="35" t="str">
        <f t="shared" si="4"/>
        <v/>
      </c>
      <c r="H76" s="33"/>
    </row>
    <row r="77" spans="1:10" x14ac:dyDescent="0.2">
      <c r="A77" s="395"/>
      <c r="B77" s="49" t="str">
        <f>IF(I1=1,"Oberallgäu",IF(I1=2,"Freising",IF(I1=3,"Rottal-Inn",IF(I1=4,"",IF(I1=5,"Lichtenfels",IF(I1=6,"",IF(I1=7,"Schweinfurt - Landkreis",IF(I1=0,""))))))))</f>
        <v/>
      </c>
      <c r="C77" s="1"/>
      <c r="D77" s="1"/>
      <c r="E77" s="12">
        <f t="shared" si="2"/>
        <v>0</v>
      </c>
      <c r="F77" s="216" t="str">
        <f t="shared" si="3"/>
        <v/>
      </c>
      <c r="G77" s="35" t="str">
        <f t="shared" si="4"/>
        <v/>
      </c>
      <c r="H77" s="33"/>
    </row>
    <row r="78" spans="1:10" x14ac:dyDescent="0.2">
      <c r="A78" s="395"/>
      <c r="B78" s="49" t="str">
        <f>IF(I1=1,"Ostallgäu",IF(I1=2,"Fürstenfeldbruck",IF(I1=3,"Straubing-Bogen",IF(I1=4,"",IF(I1=5,"Wunsiedel i.Fichtelgebirge",IF(I1=6,"",IF(I1=7,"Würzburg - Landkreis",IF(I1=0,""))))))))</f>
        <v/>
      </c>
      <c r="C78" s="1"/>
      <c r="D78" s="1"/>
      <c r="E78" s="12">
        <f t="shared" si="2"/>
        <v>0</v>
      </c>
      <c r="F78" s="216" t="str">
        <f t="shared" si="3"/>
        <v/>
      </c>
      <c r="G78" s="35" t="str">
        <f t="shared" si="4"/>
        <v/>
      </c>
      <c r="H78" s="33"/>
    </row>
    <row r="79" spans="1:10" x14ac:dyDescent="0.2">
      <c r="A79" s="395"/>
      <c r="B79" s="49" t="str">
        <f>IF(I1=1,"Unterallgäu",IF(I1=2,"Garmisch-Partenkirchen",IF(I1=3,"",IF(I1=4,"",IF(I1=5,"",IF(I1=6,"",IF(I1=7,"",IF(I1=0,""))))))))</f>
        <v/>
      </c>
      <c r="C79" s="1"/>
      <c r="D79" s="1"/>
      <c r="E79" s="12">
        <f t="shared" si="2"/>
        <v>0</v>
      </c>
      <c r="F79" s="216" t="str">
        <f t="shared" si="3"/>
        <v/>
      </c>
      <c r="G79" s="35" t="str">
        <f t="shared" si="4"/>
        <v/>
      </c>
      <c r="H79" s="33"/>
    </row>
    <row r="80" spans="1:10" x14ac:dyDescent="0.2">
      <c r="A80" s="395"/>
      <c r="B80" s="49" t="str">
        <f>IF(I$1=1,"",IF(I$1=2,"Landsberg am Lech",IF(I$1=3,"",IF(I$1=4,"",IF(I$1=5,"",IF(I$1=6,"",IF(I$1=7,"",IF(I$1=0,""))))))))</f>
        <v/>
      </c>
      <c r="C80" s="1"/>
      <c r="D80" s="1"/>
      <c r="E80" s="12">
        <f t="shared" si="2"/>
        <v>0</v>
      </c>
      <c r="F80" s="216" t="str">
        <f t="shared" si="3"/>
        <v/>
      </c>
      <c r="G80" s="35" t="str">
        <f t="shared" si="4"/>
        <v/>
      </c>
      <c r="H80" s="33"/>
    </row>
    <row r="81" spans="1:8" x14ac:dyDescent="0.2">
      <c r="A81" s="395"/>
      <c r="B81" s="49" t="str">
        <f>IF(I$1=1,"",IF(I$1=2,"Miesbach",IF(I$1=3,"",IF(I$1=4,"",IF(I$1=5,"",IF(I$1=6,"",IF(I$1=7,"",IF(I$1=0,""))))))))</f>
        <v/>
      </c>
      <c r="C81" s="1"/>
      <c r="D81" s="1"/>
      <c r="E81" s="12">
        <f t="shared" si="2"/>
        <v>0</v>
      </c>
      <c r="F81" s="216" t="str">
        <f t="shared" si="3"/>
        <v/>
      </c>
      <c r="G81" s="35" t="str">
        <f t="shared" si="4"/>
        <v/>
      </c>
      <c r="H81" s="33"/>
    </row>
    <row r="82" spans="1:8" x14ac:dyDescent="0.2">
      <c r="A82" s="395"/>
      <c r="B82" s="49" t="str">
        <f>IF(I$1=1,"",IF(I$1=2,"Mühldort am Inn",IF(I$1=3,"",IF(I$1=4,"",IF(I$1=5,"",IF(I$1=6,"",IF(I$1=7,"",IF(I$1=0,""))))))))</f>
        <v/>
      </c>
      <c r="C82" s="1"/>
      <c r="D82" s="1"/>
      <c r="E82" s="12">
        <f t="shared" si="2"/>
        <v>0</v>
      </c>
      <c r="F82" s="216" t="str">
        <f t="shared" si="3"/>
        <v/>
      </c>
      <c r="G82" s="35" t="str">
        <f t="shared" si="4"/>
        <v/>
      </c>
      <c r="H82" s="33"/>
    </row>
    <row r="83" spans="1:8" x14ac:dyDescent="0.2">
      <c r="A83" s="395"/>
      <c r="B83" s="49" t="str">
        <f>IF(I$1=1,"",IF(I$1=2,"München - Landkreis",IF(I$1=3,"",IF(I$1=4,"",IF(I$1=5,"",IF(I$1=6,"",IF(I$1=7,"",IF(I$1=0,""))))))))</f>
        <v/>
      </c>
      <c r="C83" s="1"/>
      <c r="D83" s="1"/>
      <c r="E83" s="12">
        <f t="shared" si="2"/>
        <v>0</v>
      </c>
      <c r="F83" s="216" t="str">
        <f t="shared" si="3"/>
        <v/>
      </c>
      <c r="G83" s="35" t="str">
        <f t="shared" si="4"/>
        <v/>
      </c>
      <c r="H83" s="33"/>
    </row>
    <row r="84" spans="1:8" x14ac:dyDescent="0.2">
      <c r="A84" s="395"/>
      <c r="B84" s="49" t="str">
        <f>IF(I$1=1,"",IF(I$1=2,"Neuburg-Schrobenhausen",IF(I$1=3,"",IF(I$1=4,"",IF(I$1=5,"",IF(I$1=6,"",IF(I$1=7,"",IF(I$1=0,""))))))))</f>
        <v/>
      </c>
      <c r="C84" s="1"/>
      <c r="D84" s="1"/>
      <c r="E84" s="12">
        <f t="shared" si="2"/>
        <v>0</v>
      </c>
      <c r="F84" s="216" t="str">
        <f t="shared" si="3"/>
        <v/>
      </c>
      <c r="G84" s="35" t="str">
        <f t="shared" si="4"/>
        <v/>
      </c>
      <c r="H84" s="33"/>
    </row>
    <row r="85" spans="1:8" x14ac:dyDescent="0.2">
      <c r="A85" s="395"/>
      <c r="B85" s="49" t="str">
        <f>IF(I$1=1,"",IF(I$1=2,"Pfaffenhofen a.d.Ilm",IF(I$1=3,"",IF(I$1=4,"",IF(I$1=5,"",IF(I$1=6,"",IF(I$1=7,"",IF(I$1=0,""))))))))</f>
        <v/>
      </c>
      <c r="C85" s="1"/>
      <c r="D85" s="1"/>
      <c r="E85" s="12">
        <f t="shared" si="2"/>
        <v>0</v>
      </c>
      <c r="F85" s="216" t="str">
        <f t="shared" si="3"/>
        <v/>
      </c>
      <c r="G85" s="35" t="str">
        <f t="shared" si="4"/>
        <v/>
      </c>
      <c r="H85" s="33"/>
    </row>
    <row r="86" spans="1:8" x14ac:dyDescent="0.2">
      <c r="A86" s="395"/>
      <c r="B86" s="49" t="str">
        <f>IF(I$1=1,"",IF(I$1=2,"Rosenheim - Landkreis",IF(I$1=3,"",IF(I$1=4,"",IF(I$1=5,"",IF(I$1=6,"",IF(I$1=7,"",IF(I$1=0,""))))))))</f>
        <v/>
      </c>
      <c r="C86" s="1"/>
      <c r="D86" s="1"/>
      <c r="E86" s="12">
        <f t="shared" si="2"/>
        <v>0</v>
      </c>
      <c r="F86" s="216" t="str">
        <f t="shared" si="3"/>
        <v/>
      </c>
      <c r="G86" s="35" t="str">
        <f t="shared" si="4"/>
        <v/>
      </c>
      <c r="H86" s="33"/>
    </row>
    <row r="87" spans="1:8" x14ac:dyDescent="0.2">
      <c r="A87" s="395"/>
      <c r="B87" s="49" t="str">
        <f>IF(I$1=1,"",IF(I$1=2,"Starnberg",IF(I$1=3,"",IF(I$1=4,"",IF(I$1=5,"",IF(I$1=6,"",IF(I$1=7,"",IF(I$1=0,""))))))))</f>
        <v/>
      </c>
      <c r="C87" s="1"/>
      <c r="D87" s="1"/>
      <c r="E87" s="12">
        <f>SUM(C87:D87)</f>
        <v>0</v>
      </c>
      <c r="F87" s="35" t="str">
        <f t="shared" si="3"/>
        <v/>
      </c>
      <c r="G87" s="35" t="str">
        <f t="shared" si="4"/>
        <v/>
      </c>
      <c r="H87" s="33"/>
    </row>
    <row r="88" spans="1:8" x14ac:dyDescent="0.2">
      <c r="A88" s="395"/>
      <c r="B88" s="49" t="str">
        <f>IF(I$1=1,"",IF(I$1=2,"Traunstein",IF(I$1=3,"",IF(I$1=4,"",IF(I$1=5,"",IF(I$1=6,"",IF(I$1=7,"",IF(I$1=0,""))))))))</f>
        <v/>
      </c>
      <c r="C88" s="1"/>
      <c r="D88" s="1"/>
      <c r="E88" s="12">
        <f>SUM(C88:D88)</f>
        <v>0</v>
      </c>
      <c r="F88" s="216" t="str">
        <f t="shared" si="3"/>
        <v/>
      </c>
      <c r="G88" s="35" t="str">
        <f t="shared" si="4"/>
        <v/>
      </c>
      <c r="H88" s="33"/>
    </row>
    <row r="89" spans="1:8" x14ac:dyDescent="0.2">
      <c r="A89" s="395"/>
      <c r="B89" s="49" t="str">
        <f>IF(I$1=1,"",IF(I$1=2,"Weilheim-Schongau",IF(I$1=3,"",IF(I$1=4,"",IF(I$1=5,"",IF(I$1=6,"",IF(I$1=7,"",IF(I$1=0,""))))))))</f>
        <v/>
      </c>
      <c r="C89" s="1"/>
      <c r="D89" s="1"/>
      <c r="E89" s="12">
        <f>SUM(C89:D89)</f>
        <v>0</v>
      </c>
      <c r="F89" s="35" t="str">
        <f t="shared" si="3"/>
        <v/>
      </c>
      <c r="G89" s="35" t="str">
        <f t="shared" si="4"/>
        <v/>
      </c>
      <c r="H89" s="33"/>
    </row>
    <row r="90" spans="1:8" x14ac:dyDescent="0.2">
      <c r="A90" s="395"/>
      <c r="B90" s="402" t="s">
        <v>91</v>
      </c>
      <c r="C90" s="403"/>
      <c r="D90" s="403"/>
      <c r="E90" s="403"/>
      <c r="F90" s="403"/>
      <c r="G90" s="404"/>
      <c r="H90" s="33"/>
    </row>
    <row r="91" spans="1:8" x14ac:dyDescent="0.2">
      <c r="A91" s="395"/>
      <c r="B91" s="49" t="str">
        <f>IF(I$1=1,"",IF(I$1=2,"",IF(I$1=3,"",IF(I$1=4,"",IF(I$1=5,"",IF(I$1=6,"Ansbach",IF(I$1=7,"",IF(I$1=0,""))))))))</f>
        <v/>
      </c>
      <c r="C91" s="1"/>
      <c r="D91" s="1"/>
      <c r="E91" s="12">
        <f t="shared" ref="E91:E99" si="5">SUM(C91:D91)</f>
        <v>0</v>
      </c>
      <c r="F91" s="35" t="str">
        <f t="shared" ref="F91:F99" si="6">IF(E$103=0,"",E91/E$103)</f>
        <v/>
      </c>
      <c r="G91" s="35" t="str">
        <f t="shared" ref="G91:G99" si="7">IF(E$103-E$102=0,"",E91/(E$103-E$102))</f>
        <v/>
      </c>
      <c r="H91" s="33"/>
    </row>
    <row r="92" spans="1:8" x14ac:dyDescent="0.2">
      <c r="A92" s="395"/>
      <c r="B92" s="49" t="str">
        <f>IF(I$1=1,"Augsburg",IF(I$1=2,"",IF(I$1=3,"",IF(I$1=4,"",IF(I$1=5,"Bamberg",IF(I$1=6,"Erlangen",IF(I$1=7,"",IF(I$1=0,""))))))))</f>
        <v/>
      </c>
      <c r="C92" s="1"/>
      <c r="D92" s="1"/>
      <c r="E92" s="12">
        <f t="shared" si="5"/>
        <v>0</v>
      </c>
      <c r="F92" s="35" t="str">
        <f t="shared" si="6"/>
        <v/>
      </c>
      <c r="G92" s="35" t="str">
        <f t="shared" si="7"/>
        <v/>
      </c>
      <c r="H92" s="33"/>
    </row>
    <row r="93" spans="1:8" x14ac:dyDescent="0.2">
      <c r="A93" s="395"/>
      <c r="B93" s="49" t="str">
        <f>IF(I$1=1,"Kaufbeuren",IF(I$1=2,"Ingolstadt",IF(I$1=3,"Landshut",IF(I$1=4,"Amberg",IF(I$1=5,"Bayreuth",IF(I$1=6,"Fürth",IF(I$1=7,"Aschaffenburg",IF(I$1=0,""))))))))</f>
        <v/>
      </c>
      <c r="C93" s="1"/>
      <c r="D93" s="1"/>
      <c r="E93" s="12">
        <f t="shared" si="5"/>
        <v>0</v>
      </c>
      <c r="F93" s="35" t="str">
        <f t="shared" si="6"/>
        <v/>
      </c>
      <c r="G93" s="35" t="str">
        <f t="shared" si="7"/>
        <v/>
      </c>
      <c r="H93" s="33"/>
    </row>
    <row r="94" spans="1:8" x14ac:dyDescent="0.2">
      <c r="A94" s="395"/>
      <c r="B94" s="49" t="str">
        <f>IF(I$1=1,"Kempten (Allgäu)",IF(I$1=2,"Rosenheim",IF(I$1=3,"Passau",IF(I$1=4,"Regensburg",IF(I$1=5,"Coburg",IF(I$1=6,"Nürnberg",IF(I$1=7,"Schweinfurt",IF(I$1=0,""))))))))</f>
        <v/>
      </c>
      <c r="C94" s="1"/>
      <c r="D94" s="1"/>
      <c r="E94" s="12">
        <f t="shared" si="5"/>
        <v>0</v>
      </c>
      <c r="F94" s="35" t="str">
        <f t="shared" si="6"/>
        <v/>
      </c>
      <c r="G94" s="35" t="str">
        <f t="shared" si="7"/>
        <v/>
      </c>
      <c r="H94" s="33"/>
    </row>
    <row r="95" spans="1:8" x14ac:dyDescent="0.2">
      <c r="A95" s="395"/>
      <c r="B95" s="49" t="str">
        <f>IF(I$1=1,"Memmingen",IF(I$1=2,"München (Landeshauptstadt)",IF(I$1=3,"Straubing",IF(I$1=4,"Weiden",IF(I$1=5,"Hof",IF(I$1=6,"Schwabach",IF(I$1=7,"Würzburg",IF(I$1=0,""))))))))</f>
        <v/>
      </c>
      <c r="C95" s="1"/>
      <c r="D95" s="1"/>
      <c r="E95" s="12">
        <f t="shared" si="5"/>
        <v>0</v>
      </c>
      <c r="F95" s="35" t="str">
        <f t="shared" si="6"/>
        <v/>
      </c>
      <c r="G95" s="35" t="str">
        <f t="shared" si="7"/>
        <v/>
      </c>
      <c r="H95" s="33"/>
    </row>
    <row r="96" spans="1:8" x14ac:dyDescent="0.2">
      <c r="A96" s="395"/>
      <c r="B96" s="261" t="str">
        <f>IF(I$1=2,"- davon aus Versorgungssektor Süd","")</f>
        <v/>
      </c>
      <c r="C96" s="131"/>
      <c r="D96" s="131"/>
      <c r="E96" s="14">
        <f t="shared" si="5"/>
        <v>0</v>
      </c>
      <c r="F96" s="36" t="str">
        <f t="shared" si="6"/>
        <v/>
      </c>
      <c r="G96" s="36" t="str">
        <f t="shared" si="7"/>
        <v/>
      </c>
      <c r="H96" s="33"/>
    </row>
    <row r="97" spans="1:9" x14ac:dyDescent="0.2">
      <c r="A97" s="395"/>
      <c r="B97" s="261" t="str">
        <f>IF(I$1=2,"- davon aus Versorgungssektor Ost","")</f>
        <v/>
      </c>
      <c r="C97" s="131"/>
      <c r="D97" s="131"/>
      <c r="E97" s="14">
        <f t="shared" si="5"/>
        <v>0</v>
      </c>
      <c r="F97" s="36" t="str">
        <f t="shared" si="6"/>
        <v/>
      </c>
      <c r="G97" s="36" t="str">
        <f t="shared" si="7"/>
        <v/>
      </c>
      <c r="H97" s="33"/>
    </row>
    <row r="98" spans="1:9" x14ac:dyDescent="0.2">
      <c r="A98" s="395"/>
      <c r="B98" s="261" t="str">
        <f>IF(I$1=2,"- davon aus Versorgungssektor West","")</f>
        <v/>
      </c>
      <c r="C98" s="131"/>
      <c r="D98" s="131"/>
      <c r="E98" s="14">
        <f t="shared" si="5"/>
        <v>0</v>
      </c>
      <c r="F98" s="36" t="str">
        <f t="shared" si="6"/>
        <v/>
      </c>
      <c r="G98" s="36" t="str">
        <f t="shared" si="7"/>
        <v/>
      </c>
      <c r="H98" s="33"/>
    </row>
    <row r="99" spans="1:9" x14ac:dyDescent="0.2">
      <c r="A99" s="395"/>
      <c r="B99" s="261" t="str">
        <f>IF(I$1=2,"- davon aus Versorgungssektor Nord","")</f>
        <v/>
      </c>
      <c r="C99" s="131"/>
      <c r="D99" s="131"/>
      <c r="E99" s="14">
        <f t="shared" si="5"/>
        <v>0</v>
      </c>
      <c r="F99" s="36" t="str">
        <f t="shared" si="6"/>
        <v/>
      </c>
      <c r="G99" s="36" t="str">
        <f t="shared" si="7"/>
        <v/>
      </c>
      <c r="H99" s="33"/>
    </row>
    <row r="100" spans="1:9" x14ac:dyDescent="0.2">
      <c r="A100" s="395"/>
      <c r="B100" s="402" t="s">
        <v>8</v>
      </c>
      <c r="C100" s="403"/>
      <c r="D100" s="403"/>
      <c r="E100" s="403"/>
      <c r="F100" s="403"/>
      <c r="G100" s="404"/>
      <c r="H100" s="33"/>
    </row>
    <row r="101" spans="1:9" s="15" customFormat="1" ht="13.5" thickBot="1" x14ac:dyDescent="0.25">
      <c r="A101" s="395"/>
      <c r="B101" s="233" t="s">
        <v>364</v>
      </c>
      <c r="C101" s="139"/>
      <c r="D101" s="139"/>
      <c r="E101" s="140">
        <f>SUM(C101:D101)</f>
        <v>0</v>
      </c>
      <c r="F101" s="134" t="str">
        <f>IF(E$103=0,"",E101/E$103)</f>
        <v/>
      </c>
      <c r="G101" s="134" t="str">
        <f>IF(E$103-E$102=0,"",E101/(E$103-E$102))</f>
        <v/>
      </c>
      <c r="H101" s="37"/>
    </row>
    <row r="102" spans="1:9" ht="14.25" thickTop="1" thickBot="1" x14ac:dyDescent="0.25">
      <c r="A102" s="395"/>
      <c r="B102" s="236" t="s">
        <v>9</v>
      </c>
      <c r="C102" s="237"/>
      <c r="D102" s="237"/>
      <c r="E102" s="238">
        <f>SUM(C102:D102)</f>
        <v>0</v>
      </c>
      <c r="F102" s="239" t="str">
        <f>IF(E$103=0,"",E102/E$103)</f>
        <v/>
      </c>
      <c r="G102" s="239"/>
      <c r="H102" s="33"/>
      <c r="I102" s="38"/>
    </row>
    <row r="103" spans="1:9" ht="13.5" thickTop="1" x14ac:dyDescent="0.2">
      <c r="A103" s="379"/>
      <c r="B103" s="234" t="s">
        <v>49</v>
      </c>
      <c r="C103" s="235">
        <f>C43</f>
        <v>0</v>
      </c>
      <c r="D103" s="235">
        <f>D43</f>
        <v>0</v>
      </c>
      <c r="E103" s="235">
        <f>E43</f>
        <v>0</v>
      </c>
      <c r="F103" s="41" t="str">
        <f>IF(E$103=0,"",E103/E$103)</f>
        <v/>
      </c>
      <c r="G103" s="41" t="str">
        <f>F103</f>
        <v/>
      </c>
    </row>
    <row r="104" spans="1:9" ht="14.25" x14ac:dyDescent="0.2">
      <c r="A104" s="204" t="str">
        <f>IF(AND(SUM(C96:C99)&lt;&gt;C$95,SUM(C96:C99)&gt;0),"Einträge in Tabelle 2.2 bei Versorgungssektoren bei Frauen noch nicht korrekt","")</f>
        <v/>
      </c>
      <c r="B104" s="22"/>
      <c r="C104" s="204" t="str">
        <f>IF(AND(SUM(D96:D99)&lt;&gt;D$95,SUM(D96:D99)&gt;0),"Einträge in Tabelle 2.2 bei Versorgungssektoren bei Männern noch nicht korrekt","")</f>
        <v/>
      </c>
      <c r="D104" s="22"/>
      <c r="E104" s="22"/>
      <c r="F104" s="22"/>
      <c r="G104" s="22"/>
    </row>
    <row r="105" spans="1:9" ht="14.25" x14ac:dyDescent="0.2">
      <c r="A105" s="18" t="str">
        <f>IF(SUM(C107:C115)=$C43,"","Einträge in Tabelle 2.3 bei Frauen noch nicht korrekt")</f>
        <v/>
      </c>
      <c r="B105" s="48"/>
      <c r="C105" s="18" t="str">
        <f>IF(SUM(D107:D115)=D$43,"","Einträge in Tabelle 2.3 bei Männern noch nicht korrekt")</f>
        <v/>
      </c>
      <c r="D105" s="48"/>
      <c r="E105" s="48"/>
      <c r="F105" s="48"/>
      <c r="G105" s="48"/>
    </row>
    <row r="106" spans="1:9" x14ac:dyDescent="0.2">
      <c r="A106" s="54" t="s">
        <v>10</v>
      </c>
      <c r="B106" s="109" t="s">
        <v>14</v>
      </c>
      <c r="C106" s="215" t="s">
        <v>89</v>
      </c>
      <c r="D106" s="215" t="s">
        <v>88</v>
      </c>
      <c r="E106" s="215" t="s">
        <v>49</v>
      </c>
      <c r="F106" s="215" t="s">
        <v>51</v>
      </c>
      <c r="G106" s="215" t="s">
        <v>279</v>
      </c>
    </row>
    <row r="107" spans="1:9" x14ac:dyDescent="0.2">
      <c r="A107" s="371" t="s">
        <v>141</v>
      </c>
      <c r="B107" s="111" t="s">
        <v>391</v>
      </c>
      <c r="C107" s="1"/>
      <c r="D107" s="1"/>
      <c r="E107" s="12">
        <f t="shared" ref="E107:E115" si="8">SUM(C107:D107)</f>
        <v>0</v>
      </c>
      <c r="F107" s="35" t="str">
        <f t="shared" ref="F107:F116" si="9">IF(E$116=0,"",E107/E$116)</f>
        <v/>
      </c>
      <c r="G107" s="35" t="str">
        <f t="shared" ref="G107:G114" si="10">IF(E$116-E$115=0,"",E107/(E$116-E$115))</f>
        <v/>
      </c>
    </row>
    <row r="108" spans="1:9" x14ac:dyDescent="0.2">
      <c r="A108" s="372"/>
      <c r="B108" s="111" t="s">
        <v>385</v>
      </c>
      <c r="C108" s="1"/>
      <c r="D108" s="1"/>
      <c r="E108" s="12">
        <f t="shared" si="8"/>
        <v>0</v>
      </c>
      <c r="F108" s="35" t="str">
        <f t="shared" si="9"/>
        <v/>
      </c>
      <c r="G108" s="35" t="str">
        <f t="shared" si="10"/>
        <v/>
      </c>
    </row>
    <row r="109" spans="1:9" x14ac:dyDescent="0.2">
      <c r="A109" s="372"/>
      <c r="B109" s="111" t="s">
        <v>386</v>
      </c>
      <c r="C109" s="1"/>
      <c r="D109" s="1"/>
      <c r="E109" s="12">
        <f t="shared" si="8"/>
        <v>0</v>
      </c>
      <c r="F109" s="35" t="str">
        <f t="shared" si="9"/>
        <v/>
      </c>
      <c r="G109" s="35" t="str">
        <f t="shared" si="10"/>
        <v/>
      </c>
    </row>
    <row r="110" spans="1:9" x14ac:dyDescent="0.2">
      <c r="A110" s="372"/>
      <c r="B110" s="111" t="s">
        <v>387</v>
      </c>
      <c r="C110" s="1"/>
      <c r="D110" s="1"/>
      <c r="E110" s="12">
        <f t="shared" ref="E110:E111" si="11">SUM(C110:D110)</f>
        <v>0</v>
      </c>
      <c r="F110" s="35" t="str">
        <f t="shared" si="9"/>
        <v/>
      </c>
      <c r="G110" s="35" t="str">
        <f t="shared" si="10"/>
        <v/>
      </c>
    </row>
    <row r="111" spans="1:9" x14ac:dyDescent="0.2">
      <c r="A111" s="372"/>
      <c r="B111" s="111" t="s">
        <v>388</v>
      </c>
      <c r="C111" s="1"/>
      <c r="D111" s="1"/>
      <c r="E111" s="12">
        <f t="shared" si="11"/>
        <v>0</v>
      </c>
      <c r="F111" s="35" t="str">
        <f t="shared" si="9"/>
        <v/>
      </c>
      <c r="G111" s="35" t="str">
        <f t="shared" si="10"/>
        <v/>
      </c>
    </row>
    <row r="112" spans="1:9" x14ac:dyDescent="0.2">
      <c r="A112" s="372"/>
      <c r="B112" s="111" t="s">
        <v>389</v>
      </c>
      <c r="C112" s="1"/>
      <c r="D112" s="1"/>
      <c r="E112" s="12">
        <f t="shared" ref="E112:E113" si="12">SUM(C112:D112)</f>
        <v>0</v>
      </c>
      <c r="F112" s="35" t="str">
        <f t="shared" si="9"/>
        <v/>
      </c>
      <c r="G112" s="35" t="str">
        <f t="shared" si="10"/>
        <v/>
      </c>
    </row>
    <row r="113" spans="1:9" x14ac:dyDescent="0.2">
      <c r="A113" s="372"/>
      <c r="B113" s="111" t="s">
        <v>390</v>
      </c>
      <c r="C113" s="1"/>
      <c r="D113" s="1"/>
      <c r="E113" s="12">
        <f t="shared" si="12"/>
        <v>0</v>
      </c>
      <c r="F113" s="35" t="str">
        <f t="shared" si="9"/>
        <v/>
      </c>
      <c r="G113" s="35" t="str">
        <f t="shared" si="10"/>
        <v/>
      </c>
    </row>
    <row r="114" spans="1:9" ht="13.5" thickBot="1" x14ac:dyDescent="0.25">
      <c r="A114" s="372"/>
      <c r="B114" s="232" t="s">
        <v>363</v>
      </c>
      <c r="C114" s="139"/>
      <c r="D114" s="139"/>
      <c r="E114" s="140">
        <f t="shared" si="8"/>
        <v>0</v>
      </c>
      <c r="F114" s="134" t="str">
        <f t="shared" si="9"/>
        <v/>
      </c>
      <c r="G114" s="134" t="str">
        <f t="shared" si="10"/>
        <v/>
      </c>
    </row>
    <row r="115" spans="1:9" ht="14.25" thickTop="1" thickBot="1" x14ac:dyDescent="0.25">
      <c r="A115" s="372"/>
      <c r="B115" s="236" t="s">
        <v>9</v>
      </c>
      <c r="C115" s="237"/>
      <c r="D115" s="237"/>
      <c r="E115" s="238">
        <f t="shared" si="8"/>
        <v>0</v>
      </c>
      <c r="F115" s="239" t="str">
        <f t="shared" si="9"/>
        <v/>
      </c>
      <c r="G115" s="239"/>
    </row>
    <row r="116" spans="1:9" ht="13.5" thickTop="1" x14ac:dyDescent="0.2">
      <c r="A116" s="382"/>
      <c r="B116" s="221" t="s">
        <v>49</v>
      </c>
      <c r="C116" s="235">
        <f>C43</f>
        <v>0</v>
      </c>
      <c r="D116" s="235">
        <f>D43</f>
        <v>0</v>
      </c>
      <c r="E116" s="235">
        <f>E43</f>
        <v>0</v>
      </c>
      <c r="F116" s="41" t="str">
        <f t="shared" si="9"/>
        <v/>
      </c>
      <c r="G116" s="41" t="str">
        <f>F116</f>
        <v/>
      </c>
    </row>
    <row r="117" spans="1:9" x14ac:dyDescent="0.2">
      <c r="B117" s="15"/>
    </row>
    <row r="118" spans="1:9" ht="14.25" x14ac:dyDescent="0.2">
      <c r="A118" s="18" t="str">
        <f>IF(SUM(C120:C122)=C$43,"","Einträge in Tabelle 2.4 bei Frauen noch nicht korrekt")</f>
        <v/>
      </c>
      <c r="B118" s="48"/>
      <c r="C118" s="18" t="str">
        <f>IF(SUM(D120:D122)=D$43,"","Einträge in Tabelle 2.4 bei Männern noch nicht korrekt")</f>
        <v/>
      </c>
    </row>
    <row r="119" spans="1:9" x14ac:dyDescent="0.2">
      <c r="A119" s="54" t="s">
        <v>13</v>
      </c>
      <c r="B119" s="109" t="s">
        <v>166</v>
      </c>
      <c r="C119" s="215" t="s">
        <v>89</v>
      </c>
      <c r="D119" s="215" t="s">
        <v>88</v>
      </c>
      <c r="E119" s="215" t="s">
        <v>49</v>
      </c>
      <c r="F119" s="215" t="s">
        <v>51</v>
      </c>
      <c r="G119" s="215" t="s">
        <v>279</v>
      </c>
    </row>
    <row r="120" spans="1:9" x14ac:dyDescent="0.2">
      <c r="A120" s="371" t="s">
        <v>141</v>
      </c>
      <c r="B120" s="49" t="s">
        <v>151</v>
      </c>
      <c r="C120" s="1"/>
      <c r="D120" s="1"/>
      <c r="E120" s="12">
        <f>SUM(C120:D120)</f>
        <v>0</v>
      </c>
      <c r="F120" s="35" t="str">
        <f>IF(E$123=0,"",E120/E$123)</f>
        <v/>
      </c>
      <c r="G120" s="35" t="str">
        <f>IF(E$123-E$122=0,"",E120/(E$123-E$122))</f>
        <v/>
      </c>
    </row>
    <row r="121" spans="1:9" ht="13.5" thickBot="1" x14ac:dyDescent="0.25">
      <c r="A121" s="372"/>
      <c r="B121" s="138" t="s">
        <v>108</v>
      </c>
      <c r="C121" s="139"/>
      <c r="D121" s="139"/>
      <c r="E121" s="140">
        <f>SUM(C121:D121)</f>
        <v>0</v>
      </c>
      <c r="F121" s="134" t="str">
        <f>IF(E$123=0,"",E121/E$123)</f>
        <v/>
      </c>
      <c r="G121" s="134" t="str">
        <f>IF(E$123-E$122=0,"",E121/(E$123-E$122))</f>
        <v/>
      </c>
    </row>
    <row r="122" spans="1:9" ht="14.25" thickTop="1" thickBot="1" x14ac:dyDescent="0.25">
      <c r="A122" s="372"/>
      <c r="B122" s="240" t="s">
        <v>9</v>
      </c>
      <c r="C122" s="241"/>
      <c r="D122" s="241"/>
      <c r="E122" s="242">
        <f>SUM(C122:D122)</f>
        <v>0</v>
      </c>
      <c r="F122" s="243" t="str">
        <f>IF(E$123=0,"",E122/E$123)</f>
        <v/>
      </c>
      <c r="G122" s="243"/>
    </row>
    <row r="123" spans="1:9" ht="13.5" thickTop="1" x14ac:dyDescent="0.2">
      <c r="A123" s="373"/>
      <c r="B123" s="221" t="s">
        <v>49</v>
      </c>
      <c r="C123" s="235">
        <f>C43</f>
        <v>0</v>
      </c>
      <c r="D123" s="235">
        <f>D43</f>
        <v>0</v>
      </c>
      <c r="E123" s="235">
        <f>E43</f>
        <v>0</v>
      </c>
      <c r="F123" s="41" t="str">
        <f>IF(E$123=0,"",E123/E$123)</f>
        <v/>
      </c>
      <c r="G123" s="41" t="str">
        <f>F123</f>
        <v/>
      </c>
    </row>
    <row r="125" spans="1:9" ht="14.25" x14ac:dyDescent="0.2">
      <c r="A125" s="18" t="str">
        <f>IF(SUM(C127:C134)=C$43,"","Einträge in Tabelle 2.5 bei Frauen noch nicht korrekt")</f>
        <v/>
      </c>
      <c r="B125" s="48"/>
      <c r="C125" s="18" t="str">
        <f>IF(SUM(D127:D134)=D$43,"","Einträge in Tabelle 2.5 bei Männern noch nicht korrekt")</f>
        <v/>
      </c>
    </row>
    <row r="126" spans="1:9" x14ac:dyDescent="0.2">
      <c r="A126" s="54" t="s">
        <v>119</v>
      </c>
      <c r="B126" s="109" t="s">
        <v>16</v>
      </c>
      <c r="C126" s="215" t="s">
        <v>89</v>
      </c>
      <c r="D126" s="215" t="s">
        <v>88</v>
      </c>
      <c r="E126" s="215" t="s">
        <v>49</v>
      </c>
      <c r="F126" s="215" t="s">
        <v>51</v>
      </c>
      <c r="G126" s="215" t="s">
        <v>279</v>
      </c>
    </row>
    <row r="127" spans="1:9" x14ac:dyDescent="0.2">
      <c r="A127" s="383" t="s">
        <v>141</v>
      </c>
      <c r="B127" s="49" t="s">
        <v>92</v>
      </c>
      <c r="C127" s="1"/>
      <c r="D127" s="1"/>
      <c r="E127" s="12">
        <f>SUM(C127:D127)</f>
        <v>0</v>
      </c>
      <c r="F127" s="35" t="str">
        <f t="shared" ref="F127:F135" si="13">IF(E$135=0,"",E127/E$135)</f>
        <v/>
      </c>
      <c r="G127" s="35" t="str">
        <f>IF(E$135-E$134=0,"",E127/(E$135-E$134))</f>
        <v/>
      </c>
    </row>
    <row r="128" spans="1:9" x14ac:dyDescent="0.2">
      <c r="A128" s="384"/>
      <c r="B128" s="111" t="s">
        <v>287</v>
      </c>
      <c r="C128" s="1"/>
      <c r="D128" s="1"/>
      <c r="E128" s="12">
        <f t="shared" ref="E128:E133" si="14">SUM(C128:D128)</f>
        <v>0</v>
      </c>
      <c r="F128" s="35" t="str">
        <f t="shared" si="13"/>
        <v/>
      </c>
      <c r="G128" s="35" t="str">
        <f t="shared" ref="G128:G133" si="15">IF(E$135-E$134=0,"",E128/(E$135-E$134))</f>
        <v/>
      </c>
      <c r="I128" s="97"/>
    </row>
    <row r="129" spans="1:13" x14ac:dyDescent="0.2">
      <c r="A129" s="384"/>
      <c r="B129" s="111" t="s">
        <v>313</v>
      </c>
      <c r="C129" s="1"/>
      <c r="D129" s="1"/>
      <c r="E129" s="12">
        <f t="shared" si="14"/>
        <v>0</v>
      </c>
      <c r="F129" s="35" t="str">
        <f t="shared" si="13"/>
        <v/>
      </c>
      <c r="G129" s="35" t="str">
        <f t="shared" si="15"/>
        <v/>
      </c>
      <c r="I129" s="97"/>
    </row>
    <row r="130" spans="1:13" x14ac:dyDescent="0.2">
      <c r="A130" s="384"/>
      <c r="B130" s="49" t="s">
        <v>17</v>
      </c>
      <c r="C130" s="1"/>
      <c r="D130" s="1"/>
      <c r="E130" s="12">
        <f t="shared" si="14"/>
        <v>0</v>
      </c>
      <c r="F130" s="35" t="str">
        <f t="shared" si="13"/>
        <v/>
      </c>
      <c r="G130" s="35" t="str">
        <f t="shared" si="15"/>
        <v/>
      </c>
      <c r="I130" s="97"/>
      <c r="J130" s="97"/>
      <c r="K130" s="97"/>
      <c r="L130" s="97"/>
      <c r="M130" s="97"/>
    </row>
    <row r="131" spans="1:13" x14ac:dyDescent="0.2">
      <c r="A131" s="384"/>
      <c r="B131" s="49" t="s">
        <v>18</v>
      </c>
      <c r="C131" s="1"/>
      <c r="D131" s="1"/>
      <c r="E131" s="12">
        <f t="shared" si="14"/>
        <v>0</v>
      </c>
      <c r="F131" s="35" t="str">
        <f t="shared" si="13"/>
        <v/>
      </c>
      <c r="G131" s="35" t="str">
        <f t="shared" si="15"/>
        <v/>
      </c>
      <c r="I131" s="97"/>
      <c r="J131" s="97"/>
      <c r="K131" s="97"/>
      <c r="L131" s="97"/>
      <c r="M131" s="97"/>
    </row>
    <row r="132" spans="1:13" x14ac:dyDescent="0.2">
      <c r="A132" s="384"/>
      <c r="B132" s="49" t="s">
        <v>93</v>
      </c>
      <c r="C132" s="1"/>
      <c r="D132" s="1"/>
      <c r="E132" s="12">
        <f t="shared" si="14"/>
        <v>0</v>
      </c>
      <c r="F132" s="35" t="str">
        <f t="shared" si="13"/>
        <v/>
      </c>
      <c r="G132" s="35" t="str">
        <f t="shared" si="15"/>
        <v/>
      </c>
    </row>
    <row r="133" spans="1:13" ht="13.5" thickBot="1" x14ac:dyDescent="0.25">
      <c r="A133" s="384"/>
      <c r="B133" s="232" t="s">
        <v>282</v>
      </c>
      <c r="C133" s="139"/>
      <c r="D133" s="139"/>
      <c r="E133" s="140">
        <f t="shared" si="14"/>
        <v>0</v>
      </c>
      <c r="F133" s="134" t="str">
        <f t="shared" si="13"/>
        <v/>
      </c>
      <c r="G133" s="134" t="str">
        <f t="shared" si="15"/>
        <v/>
      </c>
      <c r="I133" s="97"/>
    </row>
    <row r="134" spans="1:13" ht="14.25" thickTop="1" thickBot="1" x14ac:dyDescent="0.25">
      <c r="A134" s="384"/>
      <c r="B134" s="240" t="s">
        <v>9</v>
      </c>
      <c r="C134" s="241"/>
      <c r="D134" s="241"/>
      <c r="E134" s="242">
        <f>SUM(C134:D134)</f>
        <v>0</v>
      </c>
      <c r="F134" s="243" t="str">
        <f t="shared" si="13"/>
        <v/>
      </c>
      <c r="G134" s="243"/>
      <c r="I134" s="97"/>
    </row>
    <row r="135" spans="1:13" ht="13.5" thickTop="1" x14ac:dyDescent="0.2">
      <c r="A135" s="385"/>
      <c r="B135" s="221" t="s">
        <v>49</v>
      </c>
      <c r="C135" s="235">
        <f>C43</f>
        <v>0</v>
      </c>
      <c r="D135" s="235">
        <f>D43</f>
        <v>0</v>
      </c>
      <c r="E135" s="235">
        <f>E43</f>
        <v>0</v>
      </c>
      <c r="F135" s="41" t="str">
        <f t="shared" si="13"/>
        <v/>
      </c>
      <c r="G135" s="41" t="str">
        <f>F135</f>
        <v/>
      </c>
      <c r="I135" s="97"/>
    </row>
    <row r="137" spans="1:13" x14ac:dyDescent="0.2">
      <c r="A137" s="18" t="str">
        <f>IF(SUM(C139:C142)=C$43,"","Einträge in Tabelle 2.6 bei Frauen noch nicht korrekt")</f>
        <v/>
      </c>
      <c r="C137" s="18" t="str">
        <f>IF(SUM(D139:D142)=D$43,"","Einträge in Tabelle 2.6 bei Männern noch nicht korrekt")</f>
        <v/>
      </c>
    </row>
    <row r="138" spans="1:13" x14ac:dyDescent="0.2">
      <c r="A138" s="54" t="s">
        <v>81</v>
      </c>
      <c r="B138" s="113" t="s">
        <v>152</v>
      </c>
      <c r="C138" s="215" t="s">
        <v>89</v>
      </c>
      <c r="D138" s="215" t="s">
        <v>88</v>
      </c>
      <c r="E138" s="215" t="s">
        <v>49</v>
      </c>
      <c r="F138" s="215" t="s">
        <v>51</v>
      </c>
      <c r="G138" s="215" t="s">
        <v>279</v>
      </c>
    </row>
    <row r="139" spans="1:13" x14ac:dyDescent="0.2">
      <c r="A139" s="371" t="s">
        <v>141</v>
      </c>
      <c r="B139" s="112" t="s">
        <v>203</v>
      </c>
      <c r="C139" s="132"/>
      <c r="D139" s="132"/>
      <c r="E139" s="58">
        <f>SUM(C139:D139)</f>
        <v>0</v>
      </c>
      <c r="F139" s="55" t="str">
        <f>IF(E$143=0,"",E139/E$143)</f>
        <v/>
      </c>
      <c r="G139" s="35" t="str">
        <f>IF(E$143-E$142=0,"",E139/(E$143-E$142))</f>
        <v/>
      </c>
      <c r="I139" s="97"/>
    </row>
    <row r="140" spans="1:13" x14ac:dyDescent="0.2">
      <c r="A140" s="372"/>
      <c r="B140" s="112" t="s">
        <v>204</v>
      </c>
      <c r="C140" s="132"/>
      <c r="D140" s="132"/>
      <c r="E140" s="58">
        <f>SUM(C140:D140)</f>
        <v>0</v>
      </c>
      <c r="F140" s="55" t="str">
        <f>IF(E$143=0,"",E140/E$143)</f>
        <v/>
      </c>
      <c r="G140" s="35" t="str">
        <f>IF(E$143-E$142=0,"",E140/(E$143-E$142))</f>
        <v/>
      </c>
      <c r="I140" s="97"/>
    </row>
    <row r="141" spans="1:13" ht="13.5" thickBot="1" x14ac:dyDescent="0.25">
      <c r="A141" s="372"/>
      <c r="B141" s="244" t="s">
        <v>19</v>
      </c>
      <c r="C141" s="245"/>
      <c r="D141" s="245"/>
      <c r="E141" s="246">
        <f>SUM(C141:D141)</f>
        <v>0</v>
      </c>
      <c r="F141" s="247" t="str">
        <f>IF(E$143=0,"",E141/E$143)</f>
        <v/>
      </c>
      <c r="G141" s="134" t="str">
        <f>IF(E$143-E$142=0,"",E141/(E$143-E$142))</f>
        <v/>
      </c>
      <c r="I141" s="97"/>
    </row>
    <row r="142" spans="1:13" ht="14.25" thickTop="1" thickBot="1" x14ac:dyDescent="0.25">
      <c r="A142" s="372"/>
      <c r="B142" s="240" t="s">
        <v>9</v>
      </c>
      <c r="C142" s="241"/>
      <c r="D142" s="241"/>
      <c r="E142" s="242">
        <f>SUM(C142:D142)</f>
        <v>0</v>
      </c>
      <c r="F142" s="243" t="str">
        <f>IF(E$143=0,"",E142/E$143)</f>
        <v/>
      </c>
      <c r="G142" s="243"/>
      <c r="I142" s="97"/>
    </row>
    <row r="143" spans="1:13" ht="13.5" thickTop="1" x14ac:dyDescent="0.2">
      <c r="A143" s="373"/>
      <c r="B143" s="113" t="s">
        <v>49</v>
      </c>
      <c r="C143" s="59">
        <f>C43</f>
        <v>0</v>
      </c>
      <c r="D143" s="59">
        <f>D43</f>
        <v>0</v>
      </c>
      <c r="E143" s="59">
        <f>E43</f>
        <v>0</v>
      </c>
      <c r="F143" s="55" t="str">
        <f>IF(E$143=0,"",E143/E$143)</f>
        <v/>
      </c>
      <c r="G143" s="57" t="str">
        <f>F143</f>
        <v/>
      </c>
      <c r="I143" s="97"/>
    </row>
    <row r="145" spans="1:9" ht="14.25" x14ac:dyDescent="0.2">
      <c r="A145" s="18" t="str">
        <f>IF(SUM(C147:C149,C151:C153,C155:C160)=C$43,"","Einträge in Tabelle 2.7 bei Frauen noch nicht korrekt")</f>
        <v/>
      </c>
      <c r="B145" s="48"/>
      <c r="C145" s="18" t="str">
        <f>IF(SUM(D147:D149,D151:D153,D155:D160)=D$43,"","Einträge in Tabelle 2.7 bei Männern noch nicht korrekt")</f>
        <v/>
      </c>
    </row>
    <row r="146" spans="1:9" x14ac:dyDescent="0.2">
      <c r="A146" s="54" t="s">
        <v>15</v>
      </c>
      <c r="B146" s="113" t="s">
        <v>167</v>
      </c>
      <c r="C146" s="215" t="s">
        <v>89</v>
      </c>
      <c r="D146" s="215" t="s">
        <v>88</v>
      </c>
      <c r="E146" s="215" t="s">
        <v>49</v>
      </c>
      <c r="F146" s="215" t="s">
        <v>51</v>
      </c>
      <c r="G146" s="215" t="s">
        <v>279</v>
      </c>
    </row>
    <row r="147" spans="1:9" x14ac:dyDescent="0.2">
      <c r="A147" s="383" t="s">
        <v>141</v>
      </c>
      <c r="B147" s="60" t="s">
        <v>104</v>
      </c>
      <c r="C147" s="133"/>
      <c r="D147" s="133"/>
      <c r="E147" s="62">
        <f t="shared" ref="E147:E160" si="16">SUM(C147:D147)</f>
        <v>0</v>
      </c>
      <c r="F147" s="61" t="str">
        <f>IF(E$161=0,"",E147/E$161)</f>
        <v/>
      </c>
      <c r="G147" s="61" t="str">
        <f>IF(E$161-E$160=0,"",E147/(E$161-E$160))</f>
        <v/>
      </c>
    </row>
    <row r="148" spans="1:9" x14ac:dyDescent="0.2">
      <c r="A148" s="396"/>
      <c r="B148" s="60" t="s">
        <v>153</v>
      </c>
      <c r="C148" s="133"/>
      <c r="D148" s="133"/>
      <c r="E148" s="62">
        <f t="shared" si="16"/>
        <v>0</v>
      </c>
      <c r="F148" s="61" t="str">
        <f t="shared" ref="F148:F160" si="17">IF(E$161=0,"",E148/E$161)</f>
        <v/>
      </c>
      <c r="G148" s="61" t="str">
        <f t="shared" ref="G148:G159" si="18">IF(E$161-E$160=0,"",E148/(E$161-E$160))</f>
        <v/>
      </c>
    </row>
    <row r="149" spans="1:9" x14ac:dyDescent="0.2">
      <c r="A149" s="396"/>
      <c r="B149" s="60" t="s">
        <v>154</v>
      </c>
      <c r="C149" s="133"/>
      <c r="D149" s="133"/>
      <c r="E149" s="62">
        <f t="shared" si="16"/>
        <v>0</v>
      </c>
      <c r="F149" s="61" t="str">
        <f t="shared" si="17"/>
        <v/>
      </c>
      <c r="G149" s="61" t="str">
        <f t="shared" si="18"/>
        <v/>
      </c>
    </row>
    <row r="150" spans="1:9" x14ac:dyDescent="0.2">
      <c r="A150" s="396"/>
      <c r="B150" s="112" t="s">
        <v>168</v>
      </c>
      <c r="C150" s="62">
        <f>SUM(C151:C153)</f>
        <v>0</v>
      </c>
      <c r="D150" s="62">
        <f>SUM(D151:D153)</f>
        <v>0</v>
      </c>
      <c r="E150" s="62">
        <f t="shared" si="16"/>
        <v>0</v>
      </c>
      <c r="F150" s="61" t="str">
        <f t="shared" si="17"/>
        <v/>
      </c>
      <c r="G150" s="61" t="str">
        <f t="shared" si="18"/>
        <v/>
      </c>
      <c r="I150" s="97"/>
    </row>
    <row r="151" spans="1:9" x14ac:dyDescent="0.2">
      <c r="A151" s="396"/>
      <c r="B151" s="261" t="s">
        <v>155</v>
      </c>
      <c r="C151" s="160"/>
      <c r="D151" s="160"/>
      <c r="E151" s="161">
        <f t="shared" si="16"/>
        <v>0</v>
      </c>
      <c r="F151" s="36" t="str">
        <f t="shared" si="17"/>
        <v/>
      </c>
      <c r="G151" s="36" t="str">
        <f t="shared" si="18"/>
        <v/>
      </c>
    </row>
    <row r="152" spans="1:9" x14ac:dyDescent="0.2">
      <c r="A152" s="396"/>
      <c r="B152" s="261" t="s">
        <v>156</v>
      </c>
      <c r="C152" s="160"/>
      <c r="D152" s="160"/>
      <c r="E152" s="161">
        <f t="shared" si="16"/>
        <v>0</v>
      </c>
      <c r="F152" s="36" t="str">
        <f t="shared" si="17"/>
        <v/>
      </c>
      <c r="G152" s="36" t="str">
        <f t="shared" si="18"/>
        <v/>
      </c>
      <c r="I152" s="97"/>
    </row>
    <row r="153" spans="1:9" x14ac:dyDescent="0.2">
      <c r="A153" s="396"/>
      <c r="B153" s="261" t="s">
        <v>23</v>
      </c>
      <c r="C153" s="160"/>
      <c r="D153" s="160"/>
      <c r="E153" s="161">
        <f t="shared" si="16"/>
        <v>0</v>
      </c>
      <c r="F153" s="36" t="str">
        <f t="shared" si="17"/>
        <v/>
      </c>
      <c r="G153" s="36" t="str">
        <f t="shared" si="18"/>
        <v/>
      </c>
      <c r="I153" s="97"/>
    </row>
    <row r="154" spans="1:9" x14ac:dyDescent="0.2">
      <c r="A154" s="396"/>
      <c r="B154" s="94" t="s">
        <v>215</v>
      </c>
      <c r="C154" s="62">
        <f>SUM(C155:C156)</f>
        <v>0</v>
      </c>
      <c r="D154" s="62">
        <f>SUM(D155:D156)</f>
        <v>0</v>
      </c>
      <c r="E154" s="62">
        <f t="shared" si="16"/>
        <v>0</v>
      </c>
      <c r="F154" s="61" t="str">
        <f t="shared" si="17"/>
        <v/>
      </c>
      <c r="G154" s="61" t="str">
        <f t="shared" si="18"/>
        <v/>
      </c>
      <c r="I154" s="97"/>
    </row>
    <row r="155" spans="1:9" x14ac:dyDescent="0.2">
      <c r="A155" s="396"/>
      <c r="B155" s="261" t="s">
        <v>214</v>
      </c>
      <c r="C155" s="160"/>
      <c r="D155" s="160"/>
      <c r="E155" s="161">
        <f t="shared" si="16"/>
        <v>0</v>
      </c>
      <c r="F155" s="36" t="str">
        <f t="shared" si="17"/>
        <v/>
      </c>
      <c r="G155" s="36" t="str">
        <f t="shared" si="18"/>
        <v/>
      </c>
    </row>
    <row r="156" spans="1:9" x14ac:dyDescent="0.2">
      <c r="A156" s="396"/>
      <c r="B156" s="261" t="s">
        <v>157</v>
      </c>
      <c r="C156" s="160"/>
      <c r="D156" s="160"/>
      <c r="E156" s="161">
        <f t="shared" si="16"/>
        <v>0</v>
      </c>
      <c r="F156" s="36" t="str">
        <f t="shared" si="17"/>
        <v/>
      </c>
      <c r="G156" s="36" t="str">
        <f t="shared" si="18"/>
        <v/>
      </c>
    </row>
    <row r="157" spans="1:9" x14ac:dyDescent="0.2">
      <c r="A157" s="396"/>
      <c r="B157" s="112" t="s">
        <v>280</v>
      </c>
      <c r="C157" s="133"/>
      <c r="D157" s="133"/>
      <c r="E157" s="62">
        <f t="shared" si="16"/>
        <v>0</v>
      </c>
      <c r="F157" s="61" t="str">
        <f t="shared" si="17"/>
        <v/>
      </c>
      <c r="G157" s="61" t="str">
        <f t="shared" si="18"/>
        <v/>
      </c>
    </row>
    <row r="158" spans="1:9" x14ac:dyDescent="0.2">
      <c r="A158" s="396"/>
      <c r="B158" s="60" t="s">
        <v>158</v>
      </c>
      <c r="C158" s="133"/>
      <c r="D158" s="133"/>
      <c r="E158" s="62">
        <f t="shared" si="16"/>
        <v>0</v>
      </c>
      <c r="F158" s="61" t="str">
        <f t="shared" si="17"/>
        <v/>
      </c>
      <c r="G158" s="61" t="str">
        <f t="shared" si="18"/>
        <v/>
      </c>
    </row>
    <row r="159" spans="1:9" ht="13.5" thickBot="1" x14ac:dyDescent="0.25">
      <c r="A159" s="396"/>
      <c r="B159" s="248" t="s">
        <v>21</v>
      </c>
      <c r="C159" s="249"/>
      <c r="D159" s="249"/>
      <c r="E159" s="250">
        <f t="shared" si="16"/>
        <v>0</v>
      </c>
      <c r="F159" s="251" t="str">
        <f t="shared" si="17"/>
        <v/>
      </c>
      <c r="G159" s="251" t="str">
        <f t="shared" si="18"/>
        <v/>
      </c>
    </row>
    <row r="160" spans="1:9" ht="14.25" thickTop="1" thickBot="1" x14ac:dyDescent="0.25">
      <c r="A160" s="396"/>
      <c r="B160" s="240" t="s">
        <v>9</v>
      </c>
      <c r="C160" s="241"/>
      <c r="D160" s="241"/>
      <c r="E160" s="242">
        <f t="shared" si="16"/>
        <v>0</v>
      </c>
      <c r="F160" s="243" t="str">
        <f t="shared" si="17"/>
        <v/>
      </c>
      <c r="G160" s="243"/>
    </row>
    <row r="161" spans="1:11" ht="13.5" thickTop="1" x14ac:dyDescent="0.2">
      <c r="A161" s="397"/>
      <c r="B161" s="113" t="s">
        <v>49</v>
      </c>
      <c r="C161" s="59">
        <f>C43</f>
        <v>0</v>
      </c>
      <c r="D161" s="59">
        <f>D43</f>
        <v>0</v>
      </c>
      <c r="E161" s="59">
        <f>E43</f>
        <v>0</v>
      </c>
      <c r="F161" s="57" t="str">
        <f>IF(E$161=0,"",E161/E$161)</f>
        <v/>
      </c>
      <c r="G161" s="57" t="str">
        <f>F161</f>
        <v/>
      </c>
    </row>
    <row r="163" spans="1:11" ht="14.25" x14ac:dyDescent="0.2">
      <c r="A163" s="18" t="str">
        <f>IF(G169=0,"","Einträge in Tabelle 2.8 bei Frauen noch nicht korrekt")</f>
        <v/>
      </c>
      <c r="B163" s="48"/>
      <c r="C163" s="18" t="str">
        <f>IF(H169=0,"","Einträge in Tabelle 2.8 bei Männern noch nicht korrekt")</f>
        <v/>
      </c>
      <c r="D163" s="18"/>
      <c r="E163" s="18"/>
      <c r="F163" s="48"/>
      <c r="G163" s="48"/>
    </row>
    <row r="164" spans="1:11" x14ac:dyDescent="0.2">
      <c r="A164" s="54" t="s">
        <v>20</v>
      </c>
      <c r="B164" s="109" t="s">
        <v>211</v>
      </c>
      <c r="C164" s="215" t="s">
        <v>89</v>
      </c>
      <c r="D164" s="215" t="s">
        <v>88</v>
      </c>
      <c r="E164" s="215" t="s">
        <v>49</v>
      </c>
      <c r="F164" s="215" t="s">
        <v>51</v>
      </c>
    </row>
    <row r="165" spans="1:11" x14ac:dyDescent="0.2">
      <c r="A165" s="398" t="s">
        <v>142</v>
      </c>
      <c r="B165" s="49" t="s">
        <v>25</v>
      </c>
      <c r="C165" s="154"/>
      <c r="D165" s="154"/>
      <c r="E165" s="155">
        <f>SUM(C165:D165)</f>
        <v>0</v>
      </c>
      <c r="F165" s="153" t="str">
        <f>IF(E$169=0,"",E165/E$169)</f>
        <v/>
      </c>
      <c r="G165" s="18" t="str">
        <f>IF(C$169&lt;C165,1,"")</f>
        <v/>
      </c>
      <c r="H165" s="18" t="str">
        <f>IF(D$169&lt;D165,1,"")</f>
        <v/>
      </c>
      <c r="I165" s="15"/>
    </row>
    <row r="166" spans="1:11" x14ac:dyDescent="0.2">
      <c r="A166" s="399"/>
      <c r="B166" s="49" t="s">
        <v>26</v>
      </c>
      <c r="C166" s="154"/>
      <c r="D166" s="154"/>
      <c r="E166" s="155">
        <f>SUM(C166:D166)</f>
        <v>0</v>
      </c>
      <c r="F166" s="153" t="str">
        <f>IF(E$169=0,"",E166/E$169)</f>
        <v/>
      </c>
      <c r="G166" s="18" t="str">
        <f t="shared" ref="G166:H168" si="19">IF(C$169&lt;C166,1,"")</f>
        <v/>
      </c>
      <c r="H166" s="18" t="str">
        <f t="shared" si="19"/>
        <v/>
      </c>
      <c r="I166" s="15"/>
    </row>
    <row r="167" spans="1:11" x14ac:dyDescent="0.2">
      <c r="A167" s="399"/>
      <c r="B167" s="111" t="s">
        <v>393</v>
      </c>
      <c r="C167" s="154"/>
      <c r="D167" s="154"/>
      <c r="E167" s="155">
        <f>SUM(C167:D167)</f>
        <v>0</v>
      </c>
      <c r="F167" s="153" t="str">
        <f>IF(E$169=0,"",E167/E$169)</f>
        <v/>
      </c>
      <c r="G167" s="18" t="str">
        <f t="shared" si="19"/>
        <v/>
      </c>
      <c r="H167" s="18" t="str">
        <f t="shared" si="19"/>
        <v/>
      </c>
      <c r="I167" s="15"/>
    </row>
    <row r="168" spans="1:11" x14ac:dyDescent="0.2">
      <c r="A168" s="399"/>
      <c r="B168" s="49" t="s">
        <v>27</v>
      </c>
      <c r="C168" s="154"/>
      <c r="D168" s="154"/>
      <c r="E168" s="155">
        <f>SUM(C168:D168)</f>
        <v>0</v>
      </c>
      <c r="F168" s="153" t="str">
        <f>IF(E$169=0,"",E168/E$169)</f>
        <v/>
      </c>
      <c r="G168" s="18" t="str">
        <f t="shared" si="19"/>
        <v/>
      </c>
      <c r="H168" s="18" t="str">
        <f t="shared" si="19"/>
        <v/>
      </c>
      <c r="I168" s="15"/>
    </row>
    <row r="169" spans="1:11" x14ac:dyDescent="0.2">
      <c r="A169" s="400"/>
      <c r="B169" s="109" t="s">
        <v>49</v>
      </c>
      <c r="C169" s="39">
        <f>C43</f>
        <v>0</v>
      </c>
      <c r="D169" s="39">
        <f>D43</f>
        <v>0</v>
      </c>
      <c r="E169" s="39">
        <f>E43</f>
        <v>0</v>
      </c>
      <c r="F169" s="57" t="str">
        <f>IF(E$169=0,"",E169/E$169)</f>
        <v/>
      </c>
      <c r="G169" s="98">
        <f>SUM(G165:G168)</f>
        <v>0</v>
      </c>
      <c r="H169" s="98">
        <f>SUM(H165:H168)</f>
        <v>0</v>
      </c>
    </row>
    <row r="170" spans="1:11" ht="14.25" x14ac:dyDescent="0.2">
      <c r="A170" s="19"/>
      <c r="B170" s="22"/>
      <c r="C170" s="22"/>
      <c r="D170" s="18"/>
      <c r="E170" s="22"/>
      <c r="F170" s="22"/>
      <c r="G170" s="22"/>
      <c r="H170" s="18"/>
    </row>
    <row r="171" spans="1:11" x14ac:dyDescent="0.2">
      <c r="A171" s="18" t="str">
        <f>IF(SUM(C174:C183)=C184,"","Einträge in Tabelle 2.9 im Bereich EN bei Frauen nicht korrekt")</f>
        <v/>
      </c>
      <c r="B171" s="15"/>
      <c r="C171" s="18" t="str">
        <f>IF(SUM(F174:F183)=F184,"","Einträge in Tabelle 2.9 im Bereich EN bei Männern nicht korrekt")</f>
        <v/>
      </c>
      <c r="D171" s="15"/>
      <c r="E171" s="15"/>
      <c r="F171" s="15"/>
      <c r="G171" s="15"/>
    </row>
    <row r="172" spans="1:11" x14ac:dyDescent="0.2">
      <c r="A172" s="376" t="s">
        <v>22</v>
      </c>
      <c r="B172" s="410" t="s">
        <v>159</v>
      </c>
      <c r="C172" s="344" t="s">
        <v>89</v>
      </c>
      <c r="D172" s="303"/>
      <c r="E172" s="343"/>
      <c r="F172" s="344" t="s">
        <v>88</v>
      </c>
      <c r="G172" s="303"/>
      <c r="H172" s="343"/>
      <c r="I172" s="344" t="s">
        <v>49</v>
      </c>
      <c r="J172" s="392"/>
      <c r="K172" s="393"/>
    </row>
    <row r="173" spans="1:11" x14ac:dyDescent="0.2">
      <c r="A173" s="405" t="s">
        <v>30</v>
      </c>
      <c r="B173" s="411" t="s">
        <v>120</v>
      </c>
      <c r="C173" s="192" t="s">
        <v>50</v>
      </c>
      <c r="D173" s="215" t="s">
        <v>51</v>
      </c>
      <c r="E173" s="215" t="s">
        <v>366</v>
      </c>
      <c r="F173" s="215" t="s">
        <v>50</v>
      </c>
      <c r="G173" s="215" t="s">
        <v>51</v>
      </c>
      <c r="H173" s="215" t="s">
        <v>366</v>
      </c>
      <c r="I173" s="215" t="s">
        <v>50</v>
      </c>
      <c r="J173" s="215" t="s">
        <v>51</v>
      </c>
      <c r="K173" s="215" t="s">
        <v>366</v>
      </c>
    </row>
    <row r="174" spans="1:11" x14ac:dyDescent="0.2">
      <c r="A174" s="383" t="s">
        <v>141</v>
      </c>
      <c r="B174" s="49" t="s">
        <v>63</v>
      </c>
      <c r="C174" s="1"/>
      <c r="D174" s="35" t="str">
        <f t="shared" ref="D174:D186" si="20">IF(C$184=0,"",C174/C$184)</f>
        <v/>
      </c>
      <c r="E174" s="35" t="str">
        <f t="shared" ref="E174:E181" si="21">IF(C$184-C$183-C$182=0,"",C174/(C$184-C$183-C$182))</f>
        <v/>
      </c>
      <c r="F174" s="1"/>
      <c r="G174" s="35" t="str">
        <f t="shared" ref="G174:G186" si="22">IF(F$184=0,"",F174/F$184)</f>
        <v/>
      </c>
      <c r="H174" s="35" t="str">
        <f t="shared" ref="H174:H181" si="23">IF(F$184-F$183-F$182=0,"",F174/(F$184-F$183-F$182))</f>
        <v/>
      </c>
      <c r="I174" s="12">
        <f t="shared" ref="I174:I186" si="24">C174+F174</f>
        <v>0</v>
      </c>
      <c r="J174" s="35" t="str">
        <f t="shared" ref="J174:J186" si="25">IF(I$184=0,"",I174/I$184)</f>
        <v/>
      </c>
      <c r="K174" s="35" t="str">
        <f t="shared" ref="K174:K181" si="26">IF(I$184-I$183-I$182=0,"",I174/(I$184-I$183-I$182))</f>
        <v/>
      </c>
    </row>
    <row r="175" spans="1:11" x14ac:dyDescent="0.2">
      <c r="A175" s="395"/>
      <c r="B175" s="49" t="s">
        <v>31</v>
      </c>
      <c r="C175" s="1"/>
      <c r="D175" s="35" t="str">
        <f t="shared" si="20"/>
        <v/>
      </c>
      <c r="E175" s="35" t="str">
        <f t="shared" si="21"/>
        <v/>
      </c>
      <c r="F175" s="1"/>
      <c r="G175" s="35" t="str">
        <f t="shared" si="22"/>
        <v/>
      </c>
      <c r="H175" s="35" t="str">
        <f t="shared" si="23"/>
        <v/>
      </c>
      <c r="I175" s="12">
        <f t="shared" si="24"/>
        <v>0</v>
      </c>
      <c r="J175" s="35" t="str">
        <f t="shared" si="25"/>
        <v/>
      </c>
      <c r="K175" s="35" t="str">
        <f t="shared" si="26"/>
        <v/>
      </c>
    </row>
    <row r="176" spans="1:11" x14ac:dyDescent="0.2">
      <c r="A176" s="395"/>
      <c r="B176" s="49" t="s">
        <v>32</v>
      </c>
      <c r="C176" s="1"/>
      <c r="D176" s="35" t="str">
        <f t="shared" si="20"/>
        <v/>
      </c>
      <c r="E176" s="35" t="str">
        <f t="shared" si="21"/>
        <v/>
      </c>
      <c r="F176" s="1"/>
      <c r="G176" s="35" t="str">
        <f t="shared" si="22"/>
        <v/>
      </c>
      <c r="H176" s="35" t="str">
        <f t="shared" si="23"/>
        <v/>
      </c>
      <c r="I176" s="12">
        <f t="shared" si="24"/>
        <v>0</v>
      </c>
      <c r="J176" s="35" t="str">
        <f t="shared" si="25"/>
        <v/>
      </c>
      <c r="K176" s="35" t="str">
        <f t="shared" si="26"/>
        <v/>
      </c>
    </row>
    <row r="177" spans="1:12" x14ac:dyDescent="0.2">
      <c r="A177" s="395"/>
      <c r="B177" s="49" t="s">
        <v>33</v>
      </c>
      <c r="C177" s="1"/>
      <c r="D177" s="35" t="str">
        <f t="shared" si="20"/>
        <v/>
      </c>
      <c r="E177" s="35" t="str">
        <f t="shared" si="21"/>
        <v/>
      </c>
      <c r="F177" s="1"/>
      <c r="G177" s="35" t="str">
        <f t="shared" si="22"/>
        <v/>
      </c>
      <c r="H177" s="35" t="str">
        <f t="shared" si="23"/>
        <v/>
      </c>
      <c r="I177" s="12">
        <f t="shared" si="24"/>
        <v>0</v>
      </c>
      <c r="J177" s="35" t="str">
        <f t="shared" si="25"/>
        <v/>
      </c>
      <c r="K177" s="35" t="str">
        <f t="shared" si="26"/>
        <v/>
      </c>
    </row>
    <row r="178" spans="1:12" x14ac:dyDescent="0.2">
      <c r="A178" s="395"/>
      <c r="B178" s="49" t="s">
        <v>34</v>
      </c>
      <c r="C178" s="1"/>
      <c r="D178" s="35" t="str">
        <f t="shared" si="20"/>
        <v/>
      </c>
      <c r="E178" s="35" t="str">
        <f t="shared" si="21"/>
        <v/>
      </c>
      <c r="F178" s="1"/>
      <c r="G178" s="35" t="str">
        <f t="shared" si="22"/>
        <v/>
      </c>
      <c r="H178" s="35" t="str">
        <f t="shared" si="23"/>
        <v/>
      </c>
      <c r="I178" s="12">
        <f t="shared" si="24"/>
        <v>0</v>
      </c>
      <c r="J178" s="35" t="str">
        <f t="shared" si="25"/>
        <v/>
      </c>
      <c r="K178" s="35" t="str">
        <f t="shared" si="26"/>
        <v/>
      </c>
    </row>
    <row r="179" spans="1:12" x14ac:dyDescent="0.2">
      <c r="A179" s="395"/>
      <c r="B179" s="49" t="s">
        <v>35</v>
      </c>
      <c r="C179" s="1"/>
      <c r="D179" s="35" t="str">
        <f t="shared" si="20"/>
        <v/>
      </c>
      <c r="E179" s="35" t="str">
        <f t="shared" si="21"/>
        <v/>
      </c>
      <c r="F179" s="1"/>
      <c r="G179" s="35" t="str">
        <f t="shared" si="22"/>
        <v/>
      </c>
      <c r="H179" s="35" t="str">
        <f t="shared" si="23"/>
        <v/>
      </c>
      <c r="I179" s="12">
        <f t="shared" si="24"/>
        <v>0</v>
      </c>
      <c r="J179" s="35" t="str">
        <f t="shared" si="25"/>
        <v/>
      </c>
      <c r="K179" s="35" t="str">
        <f t="shared" si="26"/>
        <v/>
      </c>
    </row>
    <row r="180" spans="1:12" x14ac:dyDescent="0.2">
      <c r="A180" s="395"/>
      <c r="B180" s="49" t="s">
        <v>64</v>
      </c>
      <c r="C180" s="1"/>
      <c r="D180" s="35" t="str">
        <f t="shared" si="20"/>
        <v/>
      </c>
      <c r="E180" s="35" t="str">
        <f t="shared" si="21"/>
        <v/>
      </c>
      <c r="F180" s="1"/>
      <c r="G180" s="35" t="str">
        <f t="shared" si="22"/>
        <v/>
      </c>
      <c r="H180" s="35" t="str">
        <f t="shared" si="23"/>
        <v/>
      </c>
      <c r="I180" s="12">
        <f t="shared" si="24"/>
        <v>0</v>
      </c>
      <c r="J180" s="35" t="str">
        <f t="shared" si="25"/>
        <v/>
      </c>
      <c r="K180" s="35" t="str">
        <f t="shared" si="26"/>
        <v/>
      </c>
    </row>
    <row r="181" spans="1:12" ht="13.5" thickBot="1" x14ac:dyDescent="0.25">
      <c r="A181" s="395"/>
      <c r="B181" s="138" t="s">
        <v>36</v>
      </c>
      <c r="C181" s="139"/>
      <c r="D181" s="134" t="str">
        <f t="shared" si="20"/>
        <v/>
      </c>
      <c r="E181" s="134" t="str">
        <f t="shared" si="21"/>
        <v/>
      </c>
      <c r="F181" s="139"/>
      <c r="G181" s="134" t="str">
        <f t="shared" si="22"/>
        <v/>
      </c>
      <c r="H181" s="134" t="str">
        <f t="shared" si="23"/>
        <v/>
      </c>
      <c r="I181" s="140">
        <f t="shared" si="24"/>
        <v>0</v>
      </c>
      <c r="J181" s="134" t="str">
        <f t="shared" si="25"/>
        <v/>
      </c>
      <c r="K181" s="134" t="str">
        <f t="shared" si="26"/>
        <v/>
      </c>
    </row>
    <row r="182" spans="1:12" ht="13.5" thickTop="1" x14ac:dyDescent="0.2">
      <c r="A182" s="395"/>
      <c r="B182" s="34" t="s">
        <v>94</v>
      </c>
      <c r="C182" s="141"/>
      <c r="D182" s="216" t="str">
        <f t="shared" si="20"/>
        <v/>
      </c>
      <c r="E182" s="254"/>
      <c r="F182" s="141"/>
      <c r="G182" s="216" t="str">
        <f t="shared" si="22"/>
        <v/>
      </c>
      <c r="H182" s="254"/>
      <c r="I182" s="31">
        <f t="shared" si="24"/>
        <v>0</v>
      </c>
      <c r="J182" s="216" t="str">
        <f t="shared" si="25"/>
        <v/>
      </c>
      <c r="K182" s="254"/>
    </row>
    <row r="183" spans="1:12" ht="13.5" thickBot="1" x14ac:dyDescent="0.25">
      <c r="A183" s="395"/>
      <c r="B183" s="138" t="s">
        <v>95</v>
      </c>
      <c r="C183" s="139"/>
      <c r="D183" s="134" t="str">
        <f t="shared" si="20"/>
        <v/>
      </c>
      <c r="E183" s="137"/>
      <c r="F183" s="139"/>
      <c r="G183" s="134" t="str">
        <f t="shared" si="22"/>
        <v/>
      </c>
      <c r="H183" s="137"/>
      <c r="I183" s="140">
        <f t="shared" si="24"/>
        <v>0</v>
      </c>
      <c r="J183" s="134" t="str">
        <f t="shared" si="25"/>
        <v/>
      </c>
      <c r="K183" s="137"/>
      <c r="L183" s="38"/>
    </row>
    <row r="184" spans="1:12" ht="14.25" thickTop="1" thickBot="1" x14ac:dyDescent="0.25">
      <c r="A184" s="401"/>
      <c r="B184" s="135" t="s">
        <v>49</v>
      </c>
      <c r="C184" s="136">
        <f>C43</f>
        <v>0</v>
      </c>
      <c r="D184" s="137" t="str">
        <f t="shared" si="20"/>
        <v/>
      </c>
      <c r="E184" s="137" t="str">
        <f>D184</f>
        <v/>
      </c>
      <c r="F184" s="136">
        <f>D43</f>
        <v>0</v>
      </c>
      <c r="G184" s="137" t="str">
        <f t="shared" si="22"/>
        <v/>
      </c>
      <c r="H184" s="137" t="str">
        <f>G184</f>
        <v/>
      </c>
      <c r="I184" s="136">
        <f>E43</f>
        <v>0</v>
      </c>
      <c r="J184" s="137" t="str">
        <f t="shared" si="25"/>
        <v/>
      </c>
      <c r="K184" s="137" t="str">
        <f>J184</f>
        <v/>
      </c>
    </row>
    <row r="185" spans="1:12" ht="13.5" thickTop="1" x14ac:dyDescent="0.2">
      <c r="A185" s="378" t="s">
        <v>141</v>
      </c>
      <c r="B185" s="266" t="s">
        <v>290</v>
      </c>
      <c r="C185" s="268"/>
      <c r="D185" s="269" t="str">
        <f t="shared" si="20"/>
        <v/>
      </c>
      <c r="E185" s="270"/>
      <c r="F185" s="268"/>
      <c r="G185" s="269" t="str">
        <f t="shared" si="22"/>
        <v/>
      </c>
      <c r="H185" s="270"/>
      <c r="I185" s="271">
        <f t="shared" si="24"/>
        <v>0</v>
      </c>
      <c r="J185" s="272" t="str">
        <f t="shared" si="25"/>
        <v/>
      </c>
      <c r="K185" s="255"/>
    </row>
    <row r="186" spans="1:12" x14ac:dyDescent="0.2">
      <c r="A186" s="379"/>
      <c r="B186" s="265" t="s">
        <v>291</v>
      </c>
      <c r="C186" s="273"/>
      <c r="D186" s="274" t="str">
        <f t="shared" si="20"/>
        <v/>
      </c>
      <c r="E186" s="275"/>
      <c r="F186" s="273"/>
      <c r="G186" s="274" t="str">
        <f t="shared" si="22"/>
        <v/>
      </c>
      <c r="H186" s="275"/>
      <c r="I186" s="214">
        <f t="shared" si="24"/>
        <v>0</v>
      </c>
      <c r="J186" s="276" t="str">
        <f t="shared" si="25"/>
        <v/>
      </c>
      <c r="K186" s="256"/>
    </row>
    <row r="187" spans="1:12" x14ac:dyDescent="0.2">
      <c r="A187" s="28" t="s">
        <v>367</v>
      </c>
      <c r="B187" s="18"/>
      <c r="C187" s="252" t="str">
        <f>IF(SUM(C185:C186)&gt;C184,"Tabelle 2.9  bei Frauen mit Mehrfachdiagnosen nicht korrekt","")</f>
        <v/>
      </c>
      <c r="D187" s="253"/>
      <c r="E187" s="253"/>
      <c r="F187" s="253"/>
      <c r="G187" s="253"/>
      <c r="H187" s="252" t="str">
        <f>IF(SUM(F185:F186)&gt;F184,"Tabelle 2.9  bei Männern mit Mehrfachdiagnosen nicht korrekt","")</f>
        <v/>
      </c>
    </row>
    <row r="188" spans="1:12" ht="14.25" x14ac:dyDescent="0.2">
      <c r="A188" s="18" t="str">
        <f>IF(I220=0,"","Einträge in Tabelle 2.10 bei Frauen nicht korrekt")</f>
        <v/>
      </c>
      <c r="B188" s="22"/>
      <c r="C188" s="18" t="str">
        <f>IF(J220=0,"","Einträge in Tabelle 2.10 bei Männern nicht korrekt")</f>
        <v/>
      </c>
      <c r="D188" s="48"/>
      <c r="E188" s="48"/>
      <c r="F188" s="48"/>
      <c r="G188" s="15"/>
      <c r="H188" s="18"/>
      <c r="I188" s="18"/>
      <c r="J188" s="15"/>
      <c r="K188" s="15"/>
    </row>
    <row r="189" spans="1:12" x14ac:dyDescent="0.2">
      <c r="A189" s="376" t="s">
        <v>24</v>
      </c>
      <c r="B189" s="360" t="s">
        <v>212</v>
      </c>
      <c r="C189" s="319" t="s">
        <v>89</v>
      </c>
      <c r="D189" s="408"/>
      <c r="E189" s="319" t="s">
        <v>88</v>
      </c>
      <c r="F189" s="408"/>
      <c r="G189" s="344" t="s">
        <v>49</v>
      </c>
      <c r="H189" s="432"/>
      <c r="I189" s="15"/>
      <c r="J189" s="15"/>
      <c r="K189" s="15"/>
    </row>
    <row r="190" spans="1:12" x14ac:dyDescent="0.2">
      <c r="A190" s="377"/>
      <c r="B190" s="409"/>
      <c r="C190" s="215" t="s">
        <v>50</v>
      </c>
      <c r="D190" s="215" t="s">
        <v>51</v>
      </c>
      <c r="E190" s="215" t="s">
        <v>50</v>
      </c>
      <c r="F190" s="215" t="s">
        <v>51</v>
      </c>
      <c r="G190" s="215" t="s">
        <v>50</v>
      </c>
      <c r="H190" s="215" t="s">
        <v>51</v>
      </c>
      <c r="I190" s="15"/>
      <c r="J190" s="15"/>
      <c r="K190" s="15"/>
    </row>
    <row r="191" spans="1:12" x14ac:dyDescent="0.2">
      <c r="A191" s="371" t="s">
        <v>142</v>
      </c>
      <c r="B191" s="34" t="s">
        <v>169</v>
      </c>
      <c r="C191" s="199"/>
      <c r="D191" s="153" t="str">
        <f>IF(C$220=0,"",C191/C$220)</f>
        <v/>
      </c>
      <c r="E191" s="199"/>
      <c r="F191" s="153" t="str">
        <f t="shared" ref="F191:F220" si="27">IF(E$220=0,"",E191/E$220)</f>
        <v/>
      </c>
      <c r="G191" s="12">
        <f>C191+E191</f>
        <v>0</v>
      </c>
      <c r="H191" s="153" t="str">
        <f t="shared" ref="H191:H220" si="28">IF(G$220=0,"",G191/G$220)</f>
        <v/>
      </c>
      <c r="I191" s="18" t="str">
        <f>IF(C$220&lt;C191,1,"")</f>
        <v/>
      </c>
      <c r="J191" s="18" t="str">
        <f>IF(E$220&lt;E191,1,"")</f>
        <v/>
      </c>
      <c r="K191" s="15"/>
    </row>
    <row r="192" spans="1:12" x14ac:dyDescent="0.2">
      <c r="A192" s="395"/>
      <c r="B192" s="34" t="s">
        <v>170</v>
      </c>
      <c r="C192" s="199"/>
      <c r="D192" s="153" t="str">
        <f t="shared" ref="D192:D219" si="29">IF(C$220=0,"",C192/C$220)</f>
        <v/>
      </c>
      <c r="E192" s="199"/>
      <c r="F192" s="153" t="str">
        <f t="shared" si="27"/>
        <v/>
      </c>
      <c r="G192" s="12">
        <f t="shared" ref="G192:G219" si="30">C192+E192</f>
        <v>0</v>
      </c>
      <c r="H192" s="153" t="str">
        <f t="shared" si="28"/>
        <v/>
      </c>
      <c r="I192" s="18" t="str">
        <f t="shared" ref="I192:I219" si="31">IF(C$220&lt;C192,1,"")</f>
        <v/>
      </c>
      <c r="J192" s="18" t="str">
        <f t="shared" ref="J192:J219" si="32">IF(E$220&lt;E192,1,"")</f>
        <v/>
      </c>
      <c r="K192" s="15"/>
    </row>
    <row r="193" spans="1:11" x14ac:dyDescent="0.2">
      <c r="A193" s="395"/>
      <c r="B193" s="34" t="s">
        <v>171</v>
      </c>
      <c r="C193" s="199"/>
      <c r="D193" s="153" t="str">
        <f t="shared" si="29"/>
        <v/>
      </c>
      <c r="E193" s="199"/>
      <c r="F193" s="153" t="str">
        <f t="shared" si="27"/>
        <v/>
      </c>
      <c r="G193" s="12">
        <f t="shared" si="30"/>
        <v>0</v>
      </c>
      <c r="H193" s="153" t="str">
        <f t="shared" si="28"/>
        <v/>
      </c>
      <c r="I193" s="18" t="str">
        <f t="shared" si="31"/>
        <v/>
      </c>
      <c r="J193" s="18" t="str">
        <f t="shared" si="32"/>
        <v/>
      </c>
      <c r="K193" s="15"/>
    </row>
    <row r="194" spans="1:11" x14ac:dyDescent="0.2">
      <c r="A194" s="395"/>
      <c r="B194" s="34" t="s">
        <v>172</v>
      </c>
      <c r="C194" s="199"/>
      <c r="D194" s="153" t="str">
        <f t="shared" si="29"/>
        <v/>
      </c>
      <c r="E194" s="199"/>
      <c r="F194" s="153" t="str">
        <f t="shared" si="27"/>
        <v/>
      </c>
      <c r="G194" s="12">
        <f t="shared" si="30"/>
        <v>0</v>
      </c>
      <c r="H194" s="153" t="str">
        <f t="shared" si="28"/>
        <v/>
      </c>
      <c r="I194" s="18" t="str">
        <f t="shared" si="31"/>
        <v/>
      </c>
      <c r="J194" s="18" t="str">
        <f t="shared" si="32"/>
        <v/>
      </c>
      <c r="K194" s="15"/>
    </row>
    <row r="195" spans="1:11" x14ac:dyDescent="0.2">
      <c r="A195" s="395"/>
      <c r="B195" s="34" t="s">
        <v>173</v>
      </c>
      <c r="C195" s="199"/>
      <c r="D195" s="153" t="str">
        <f t="shared" si="29"/>
        <v/>
      </c>
      <c r="E195" s="199"/>
      <c r="F195" s="153" t="str">
        <f t="shared" si="27"/>
        <v/>
      </c>
      <c r="G195" s="12">
        <f t="shared" si="30"/>
        <v>0</v>
      </c>
      <c r="H195" s="153" t="str">
        <f t="shared" si="28"/>
        <v/>
      </c>
      <c r="I195" s="18" t="str">
        <f t="shared" si="31"/>
        <v/>
      </c>
      <c r="J195" s="18" t="str">
        <f t="shared" si="32"/>
        <v/>
      </c>
      <c r="K195" s="15"/>
    </row>
    <row r="196" spans="1:11" x14ac:dyDescent="0.2">
      <c r="A196" s="395"/>
      <c r="B196" s="51" t="s">
        <v>194</v>
      </c>
      <c r="C196" s="199"/>
      <c r="D196" s="153" t="str">
        <f t="shared" si="29"/>
        <v/>
      </c>
      <c r="E196" s="199"/>
      <c r="F196" s="153" t="str">
        <f t="shared" si="27"/>
        <v/>
      </c>
      <c r="G196" s="12">
        <f t="shared" si="30"/>
        <v>0</v>
      </c>
      <c r="H196" s="153" t="str">
        <f t="shared" si="28"/>
        <v/>
      </c>
      <c r="I196" s="18" t="str">
        <f t="shared" si="31"/>
        <v/>
      </c>
      <c r="J196" s="18" t="str">
        <f t="shared" si="32"/>
        <v/>
      </c>
      <c r="K196" s="15"/>
    </row>
    <row r="197" spans="1:11" x14ac:dyDescent="0.2">
      <c r="A197" s="395"/>
      <c r="B197" s="51" t="s">
        <v>196</v>
      </c>
      <c r="C197" s="199"/>
      <c r="D197" s="153" t="str">
        <f t="shared" si="29"/>
        <v/>
      </c>
      <c r="E197" s="199"/>
      <c r="F197" s="153" t="str">
        <f t="shared" si="27"/>
        <v/>
      </c>
      <c r="G197" s="12">
        <f t="shared" si="30"/>
        <v>0</v>
      </c>
      <c r="H197" s="153" t="str">
        <f t="shared" si="28"/>
        <v/>
      </c>
      <c r="I197" s="18" t="str">
        <f t="shared" si="31"/>
        <v/>
      </c>
      <c r="J197" s="18" t="str">
        <f t="shared" si="32"/>
        <v/>
      </c>
      <c r="K197" s="15"/>
    </row>
    <row r="198" spans="1:11" x14ac:dyDescent="0.2">
      <c r="A198" s="395"/>
      <c r="B198" s="34" t="s">
        <v>174</v>
      </c>
      <c r="C198" s="199"/>
      <c r="D198" s="153" t="str">
        <f t="shared" si="29"/>
        <v/>
      </c>
      <c r="E198" s="199"/>
      <c r="F198" s="153" t="str">
        <f t="shared" si="27"/>
        <v/>
      </c>
      <c r="G198" s="12">
        <f t="shared" si="30"/>
        <v>0</v>
      </c>
      <c r="H198" s="153" t="str">
        <f t="shared" si="28"/>
        <v/>
      </c>
      <c r="I198" s="18" t="str">
        <f t="shared" si="31"/>
        <v/>
      </c>
      <c r="J198" s="18" t="str">
        <f t="shared" si="32"/>
        <v/>
      </c>
      <c r="K198" s="15"/>
    </row>
    <row r="199" spans="1:11" x14ac:dyDescent="0.2">
      <c r="A199" s="395"/>
      <c r="B199" s="34" t="s">
        <v>175</v>
      </c>
      <c r="C199" s="199"/>
      <c r="D199" s="153" t="str">
        <f t="shared" si="29"/>
        <v/>
      </c>
      <c r="E199" s="199"/>
      <c r="F199" s="153" t="str">
        <f t="shared" si="27"/>
        <v/>
      </c>
      <c r="G199" s="12">
        <f t="shared" si="30"/>
        <v>0</v>
      </c>
      <c r="H199" s="153" t="str">
        <f t="shared" si="28"/>
        <v/>
      </c>
      <c r="I199" s="18" t="str">
        <f t="shared" si="31"/>
        <v/>
      </c>
      <c r="J199" s="18" t="str">
        <f t="shared" si="32"/>
        <v/>
      </c>
      <c r="K199" s="15"/>
    </row>
    <row r="200" spans="1:11" x14ac:dyDescent="0.2">
      <c r="A200" s="395"/>
      <c r="B200" s="34" t="s">
        <v>176</v>
      </c>
      <c r="C200" s="199"/>
      <c r="D200" s="153" t="str">
        <f t="shared" si="29"/>
        <v/>
      </c>
      <c r="E200" s="199"/>
      <c r="F200" s="153" t="str">
        <f t="shared" si="27"/>
        <v/>
      </c>
      <c r="G200" s="12">
        <f t="shared" si="30"/>
        <v>0</v>
      </c>
      <c r="H200" s="153" t="str">
        <f t="shared" si="28"/>
        <v/>
      </c>
      <c r="I200" s="18" t="str">
        <f t="shared" si="31"/>
        <v/>
      </c>
      <c r="J200" s="18" t="str">
        <f t="shared" si="32"/>
        <v/>
      </c>
      <c r="K200" s="15"/>
    </row>
    <row r="201" spans="1:11" x14ac:dyDescent="0.2">
      <c r="A201" s="395"/>
      <c r="B201" s="34" t="s">
        <v>177</v>
      </c>
      <c r="C201" s="199"/>
      <c r="D201" s="153" t="str">
        <f t="shared" si="29"/>
        <v/>
      </c>
      <c r="E201" s="199"/>
      <c r="F201" s="153" t="str">
        <f t="shared" si="27"/>
        <v/>
      </c>
      <c r="G201" s="12">
        <f t="shared" si="30"/>
        <v>0</v>
      </c>
      <c r="H201" s="153" t="str">
        <f t="shared" si="28"/>
        <v/>
      </c>
      <c r="I201" s="18" t="str">
        <f t="shared" si="31"/>
        <v/>
      </c>
      <c r="J201" s="18" t="str">
        <f t="shared" si="32"/>
        <v/>
      </c>
      <c r="K201" s="15"/>
    </row>
    <row r="202" spans="1:11" x14ac:dyDescent="0.2">
      <c r="A202" s="395"/>
      <c r="B202" s="34" t="s">
        <v>178</v>
      </c>
      <c r="C202" s="199"/>
      <c r="D202" s="153" t="str">
        <f t="shared" si="29"/>
        <v/>
      </c>
      <c r="E202" s="199"/>
      <c r="F202" s="153" t="str">
        <f t="shared" si="27"/>
        <v/>
      </c>
      <c r="G202" s="12">
        <f t="shared" si="30"/>
        <v>0</v>
      </c>
      <c r="H202" s="153" t="str">
        <f t="shared" si="28"/>
        <v/>
      </c>
      <c r="I202" s="18" t="str">
        <f t="shared" si="31"/>
        <v/>
      </c>
      <c r="J202" s="18" t="str">
        <f t="shared" si="32"/>
        <v/>
      </c>
      <c r="K202" s="15"/>
    </row>
    <row r="203" spans="1:11" x14ac:dyDescent="0.2">
      <c r="A203" s="395"/>
      <c r="B203" s="34" t="s">
        <v>179</v>
      </c>
      <c r="C203" s="199"/>
      <c r="D203" s="153" t="str">
        <f t="shared" si="29"/>
        <v/>
      </c>
      <c r="E203" s="199"/>
      <c r="F203" s="153" t="str">
        <f t="shared" si="27"/>
        <v/>
      </c>
      <c r="G203" s="12">
        <f t="shared" si="30"/>
        <v>0</v>
      </c>
      <c r="H203" s="153" t="str">
        <f t="shared" si="28"/>
        <v/>
      </c>
      <c r="I203" s="18" t="str">
        <f t="shared" si="31"/>
        <v/>
      </c>
      <c r="J203" s="18" t="str">
        <f t="shared" si="32"/>
        <v/>
      </c>
      <c r="K203" s="15"/>
    </row>
    <row r="204" spans="1:11" x14ac:dyDescent="0.2">
      <c r="A204" s="395"/>
      <c r="B204" s="34" t="s">
        <v>180</v>
      </c>
      <c r="C204" s="199"/>
      <c r="D204" s="153" t="str">
        <f t="shared" si="29"/>
        <v/>
      </c>
      <c r="E204" s="199"/>
      <c r="F204" s="153" t="str">
        <f t="shared" si="27"/>
        <v/>
      </c>
      <c r="G204" s="12">
        <f t="shared" si="30"/>
        <v>0</v>
      </c>
      <c r="H204" s="153" t="str">
        <f t="shared" si="28"/>
        <v/>
      </c>
      <c r="I204" s="18" t="str">
        <f t="shared" si="31"/>
        <v/>
      </c>
      <c r="J204" s="18" t="str">
        <f t="shared" si="32"/>
        <v/>
      </c>
      <c r="K204" s="15"/>
    </row>
    <row r="205" spans="1:11" x14ac:dyDescent="0.2">
      <c r="A205" s="395"/>
      <c r="B205" s="34" t="s">
        <v>181</v>
      </c>
      <c r="C205" s="199"/>
      <c r="D205" s="153" t="str">
        <f t="shared" si="29"/>
        <v/>
      </c>
      <c r="E205" s="199"/>
      <c r="F205" s="153" t="str">
        <f t="shared" si="27"/>
        <v/>
      </c>
      <c r="G205" s="12">
        <f t="shared" si="30"/>
        <v>0</v>
      </c>
      <c r="H205" s="153" t="str">
        <f t="shared" si="28"/>
        <v/>
      </c>
      <c r="I205" s="18" t="str">
        <f t="shared" si="31"/>
        <v/>
      </c>
      <c r="J205" s="18" t="str">
        <f t="shared" si="32"/>
        <v/>
      </c>
      <c r="K205" s="15"/>
    </row>
    <row r="206" spans="1:11" x14ac:dyDescent="0.2">
      <c r="A206" s="395"/>
      <c r="B206" s="34" t="s">
        <v>182</v>
      </c>
      <c r="C206" s="199"/>
      <c r="D206" s="153" t="str">
        <f t="shared" si="29"/>
        <v/>
      </c>
      <c r="E206" s="199"/>
      <c r="F206" s="153" t="str">
        <f t="shared" si="27"/>
        <v/>
      </c>
      <c r="G206" s="12">
        <f t="shared" si="30"/>
        <v>0</v>
      </c>
      <c r="H206" s="153" t="str">
        <f t="shared" si="28"/>
        <v/>
      </c>
      <c r="I206" s="18" t="str">
        <f t="shared" si="31"/>
        <v/>
      </c>
      <c r="J206" s="18" t="str">
        <f t="shared" si="32"/>
        <v/>
      </c>
      <c r="K206" s="15"/>
    </row>
    <row r="207" spans="1:11" x14ac:dyDescent="0.2">
      <c r="A207" s="395"/>
      <c r="B207" s="34" t="s">
        <v>183</v>
      </c>
      <c r="C207" s="199"/>
      <c r="D207" s="153" t="str">
        <f t="shared" si="29"/>
        <v/>
      </c>
      <c r="E207" s="199"/>
      <c r="F207" s="153" t="str">
        <f t="shared" si="27"/>
        <v/>
      </c>
      <c r="G207" s="12">
        <f t="shared" si="30"/>
        <v>0</v>
      </c>
      <c r="H207" s="153" t="str">
        <f t="shared" si="28"/>
        <v/>
      </c>
      <c r="I207" s="18" t="str">
        <f t="shared" si="31"/>
        <v/>
      </c>
      <c r="J207" s="18" t="str">
        <f t="shared" si="32"/>
        <v/>
      </c>
      <c r="K207" s="15"/>
    </row>
    <row r="208" spans="1:11" x14ac:dyDescent="0.2">
      <c r="A208" s="395"/>
      <c r="B208" s="34" t="s">
        <v>184</v>
      </c>
      <c r="C208" s="199"/>
      <c r="D208" s="153" t="str">
        <f t="shared" si="29"/>
        <v/>
      </c>
      <c r="E208" s="199"/>
      <c r="F208" s="153" t="str">
        <f t="shared" si="27"/>
        <v/>
      </c>
      <c r="G208" s="12">
        <f t="shared" si="30"/>
        <v>0</v>
      </c>
      <c r="H208" s="153" t="str">
        <f t="shared" si="28"/>
        <v/>
      </c>
      <c r="I208" s="18" t="str">
        <f t="shared" si="31"/>
        <v/>
      </c>
      <c r="J208" s="18" t="str">
        <f t="shared" si="32"/>
        <v/>
      </c>
      <c r="K208" s="15"/>
    </row>
    <row r="209" spans="1:11" x14ac:dyDescent="0.2">
      <c r="A209" s="395"/>
      <c r="B209" s="34" t="s">
        <v>185</v>
      </c>
      <c r="C209" s="199"/>
      <c r="D209" s="153" t="str">
        <f t="shared" si="29"/>
        <v/>
      </c>
      <c r="E209" s="199"/>
      <c r="F209" s="153" t="str">
        <f t="shared" si="27"/>
        <v/>
      </c>
      <c r="G209" s="12">
        <f t="shared" si="30"/>
        <v>0</v>
      </c>
      <c r="H209" s="153" t="str">
        <f t="shared" si="28"/>
        <v/>
      </c>
      <c r="I209" s="18" t="str">
        <f t="shared" si="31"/>
        <v/>
      </c>
      <c r="J209" s="18" t="str">
        <f t="shared" si="32"/>
        <v/>
      </c>
      <c r="K209" s="15"/>
    </row>
    <row r="210" spans="1:11" x14ac:dyDescent="0.2">
      <c r="A210" s="395"/>
      <c r="B210" s="34" t="s">
        <v>186</v>
      </c>
      <c r="C210" s="199"/>
      <c r="D210" s="153" t="str">
        <f t="shared" si="29"/>
        <v/>
      </c>
      <c r="E210" s="199"/>
      <c r="F210" s="153" t="str">
        <f t="shared" si="27"/>
        <v/>
      </c>
      <c r="G210" s="12">
        <f t="shared" si="30"/>
        <v>0</v>
      </c>
      <c r="H210" s="153" t="str">
        <f t="shared" si="28"/>
        <v/>
      </c>
      <c r="I210" s="18" t="str">
        <f t="shared" si="31"/>
        <v/>
      </c>
      <c r="J210" s="18" t="str">
        <f t="shared" si="32"/>
        <v/>
      </c>
      <c r="K210" s="15"/>
    </row>
    <row r="211" spans="1:11" x14ac:dyDescent="0.2">
      <c r="A211" s="395"/>
      <c r="B211" s="34" t="s">
        <v>187</v>
      </c>
      <c r="C211" s="199"/>
      <c r="D211" s="153" t="str">
        <f t="shared" si="29"/>
        <v/>
      </c>
      <c r="E211" s="199"/>
      <c r="F211" s="153" t="str">
        <f t="shared" si="27"/>
        <v/>
      </c>
      <c r="G211" s="12">
        <f t="shared" si="30"/>
        <v>0</v>
      </c>
      <c r="H211" s="153" t="str">
        <f t="shared" si="28"/>
        <v/>
      </c>
      <c r="I211" s="18" t="str">
        <f t="shared" si="31"/>
        <v/>
      </c>
      <c r="J211" s="18" t="str">
        <f t="shared" si="32"/>
        <v/>
      </c>
      <c r="K211" s="15"/>
    </row>
    <row r="212" spans="1:11" x14ac:dyDescent="0.2">
      <c r="A212" s="395"/>
      <c r="B212" s="34" t="s">
        <v>188</v>
      </c>
      <c r="C212" s="199"/>
      <c r="D212" s="153" t="str">
        <f t="shared" si="29"/>
        <v/>
      </c>
      <c r="E212" s="199"/>
      <c r="F212" s="153" t="str">
        <f t="shared" si="27"/>
        <v/>
      </c>
      <c r="G212" s="12">
        <f t="shared" si="30"/>
        <v>0</v>
      </c>
      <c r="H212" s="153" t="str">
        <f t="shared" si="28"/>
        <v/>
      </c>
      <c r="I212" s="18" t="str">
        <f t="shared" si="31"/>
        <v/>
      </c>
      <c r="J212" s="18" t="str">
        <f t="shared" si="32"/>
        <v/>
      </c>
      <c r="K212" s="15"/>
    </row>
    <row r="213" spans="1:11" x14ac:dyDescent="0.2">
      <c r="A213" s="395"/>
      <c r="B213" s="34" t="s">
        <v>189</v>
      </c>
      <c r="C213" s="199"/>
      <c r="D213" s="153" t="str">
        <f t="shared" si="29"/>
        <v/>
      </c>
      <c r="E213" s="199"/>
      <c r="F213" s="153" t="str">
        <f t="shared" si="27"/>
        <v/>
      </c>
      <c r="G213" s="12">
        <f t="shared" si="30"/>
        <v>0</v>
      </c>
      <c r="H213" s="153" t="str">
        <f t="shared" si="28"/>
        <v/>
      </c>
      <c r="I213" s="18" t="str">
        <f t="shared" si="31"/>
        <v/>
      </c>
      <c r="J213" s="18" t="str">
        <f t="shared" si="32"/>
        <v/>
      </c>
      <c r="K213" s="15"/>
    </row>
    <row r="214" spans="1:11" x14ac:dyDescent="0.2">
      <c r="A214" s="395"/>
      <c r="B214" s="34" t="s">
        <v>190</v>
      </c>
      <c r="C214" s="199"/>
      <c r="D214" s="153" t="str">
        <f t="shared" si="29"/>
        <v/>
      </c>
      <c r="E214" s="199"/>
      <c r="F214" s="153" t="str">
        <f t="shared" si="27"/>
        <v/>
      </c>
      <c r="G214" s="12">
        <f t="shared" si="30"/>
        <v>0</v>
      </c>
      <c r="H214" s="153" t="str">
        <f t="shared" si="28"/>
        <v/>
      </c>
      <c r="I214" s="18" t="str">
        <f t="shared" si="31"/>
        <v/>
      </c>
      <c r="J214" s="18" t="str">
        <f t="shared" si="32"/>
        <v/>
      </c>
      <c r="K214" s="15"/>
    </row>
    <row r="215" spans="1:11" x14ac:dyDescent="0.2">
      <c r="A215" s="395"/>
      <c r="B215" s="56" t="s">
        <v>195</v>
      </c>
      <c r="C215" s="199"/>
      <c r="D215" s="153" t="str">
        <f t="shared" si="29"/>
        <v/>
      </c>
      <c r="E215" s="199"/>
      <c r="F215" s="153" t="str">
        <f t="shared" si="27"/>
        <v/>
      </c>
      <c r="G215" s="12">
        <f t="shared" si="30"/>
        <v>0</v>
      </c>
      <c r="H215" s="153" t="str">
        <f t="shared" si="28"/>
        <v/>
      </c>
      <c r="I215" s="18" t="str">
        <f t="shared" si="31"/>
        <v/>
      </c>
      <c r="J215" s="18" t="str">
        <f t="shared" si="32"/>
        <v/>
      </c>
      <c r="K215" s="15"/>
    </row>
    <row r="216" spans="1:11" x14ac:dyDescent="0.2">
      <c r="A216" s="395"/>
      <c r="B216" s="63" t="s">
        <v>191</v>
      </c>
      <c r="C216" s="199"/>
      <c r="D216" s="153" t="str">
        <f t="shared" si="29"/>
        <v/>
      </c>
      <c r="E216" s="199"/>
      <c r="F216" s="153" t="str">
        <f t="shared" si="27"/>
        <v/>
      </c>
      <c r="G216" s="12">
        <f t="shared" si="30"/>
        <v>0</v>
      </c>
      <c r="H216" s="153" t="str">
        <f t="shared" si="28"/>
        <v/>
      </c>
      <c r="I216" s="18" t="str">
        <f t="shared" si="31"/>
        <v/>
      </c>
      <c r="J216" s="18" t="str">
        <f t="shared" si="32"/>
        <v/>
      </c>
      <c r="K216" s="15"/>
    </row>
    <row r="217" spans="1:11" x14ac:dyDescent="0.2">
      <c r="A217" s="395"/>
      <c r="B217" s="34" t="s">
        <v>37</v>
      </c>
      <c r="C217" s="199"/>
      <c r="D217" s="153" t="str">
        <f t="shared" si="29"/>
        <v/>
      </c>
      <c r="E217" s="199"/>
      <c r="F217" s="153" t="str">
        <f t="shared" si="27"/>
        <v/>
      </c>
      <c r="G217" s="12">
        <f t="shared" si="30"/>
        <v>0</v>
      </c>
      <c r="H217" s="153" t="str">
        <f t="shared" si="28"/>
        <v/>
      </c>
      <c r="I217" s="18" t="str">
        <f t="shared" si="31"/>
        <v/>
      </c>
      <c r="J217" s="18" t="str">
        <f t="shared" si="32"/>
        <v/>
      </c>
      <c r="K217" s="15"/>
    </row>
    <row r="218" spans="1:11" ht="13.5" thickBot="1" x14ac:dyDescent="0.25">
      <c r="A218" s="395"/>
      <c r="B218" s="232" t="s">
        <v>217</v>
      </c>
      <c r="C218" s="257"/>
      <c r="D218" s="258" t="str">
        <f t="shared" si="29"/>
        <v/>
      </c>
      <c r="E218" s="257"/>
      <c r="F218" s="258" t="str">
        <f t="shared" si="27"/>
        <v/>
      </c>
      <c r="G218" s="140">
        <f t="shared" si="30"/>
        <v>0</v>
      </c>
      <c r="H218" s="258" t="str">
        <f t="shared" si="28"/>
        <v/>
      </c>
      <c r="I218" s="18" t="str">
        <f t="shared" si="31"/>
        <v/>
      </c>
      <c r="J218" s="18" t="str">
        <f t="shared" si="32"/>
        <v/>
      </c>
      <c r="K218" s="15"/>
    </row>
    <row r="219" spans="1:11" ht="14.25" thickTop="1" thickBot="1" x14ac:dyDescent="0.25">
      <c r="A219" s="395"/>
      <c r="B219" s="240" t="s">
        <v>9</v>
      </c>
      <c r="C219" s="259"/>
      <c r="D219" s="260" t="str">
        <f t="shared" si="29"/>
        <v/>
      </c>
      <c r="E219" s="259"/>
      <c r="F219" s="260" t="str">
        <f t="shared" si="27"/>
        <v/>
      </c>
      <c r="G219" s="242">
        <f t="shared" si="30"/>
        <v>0</v>
      </c>
      <c r="H219" s="260" t="str">
        <f t="shared" si="28"/>
        <v/>
      </c>
      <c r="I219" s="18" t="str">
        <f t="shared" si="31"/>
        <v/>
      </c>
      <c r="J219" s="18" t="str">
        <f t="shared" si="32"/>
        <v/>
      </c>
      <c r="K219" s="15"/>
    </row>
    <row r="220" spans="1:11" ht="13.5" thickTop="1" x14ac:dyDescent="0.2">
      <c r="A220" s="412"/>
      <c r="B220" s="221" t="s">
        <v>49</v>
      </c>
      <c r="C220" s="235">
        <f>C43</f>
        <v>0</v>
      </c>
      <c r="D220" s="41" t="str">
        <f>IF(C$220=0,"",C220/C$220)</f>
        <v/>
      </c>
      <c r="E220" s="235">
        <f>D43</f>
        <v>0</v>
      </c>
      <c r="F220" s="41" t="str">
        <f t="shared" si="27"/>
        <v/>
      </c>
      <c r="G220" s="235">
        <f>C220+E220</f>
        <v>0</v>
      </c>
      <c r="H220" s="41" t="str">
        <f t="shared" si="28"/>
        <v/>
      </c>
      <c r="I220" s="42">
        <f>SUM(I191:I219)</f>
        <v>0</v>
      </c>
      <c r="J220" s="42">
        <f>SUM(J191:J219)</f>
        <v>0</v>
      </c>
      <c r="K220" s="15"/>
    </row>
    <row r="221" spans="1:11" x14ac:dyDescent="0.2">
      <c r="A221" s="15"/>
      <c r="B221" s="15"/>
      <c r="C221" s="15"/>
      <c r="D221" s="15"/>
      <c r="E221" s="15"/>
      <c r="F221" s="15"/>
      <c r="G221" s="15"/>
      <c r="H221" s="15"/>
      <c r="I221" s="15"/>
      <c r="J221" s="15"/>
      <c r="K221" s="15"/>
    </row>
    <row r="222" spans="1:11" ht="14.25" x14ac:dyDescent="0.2">
      <c r="A222" s="18" t="str">
        <f>IF(SUM(C224,C227:C228)=C229,"","Einträge in Tabelle 2.11 bei Frauen nicht korrekt")</f>
        <v/>
      </c>
      <c r="B222" s="48"/>
      <c r="C222" s="18" t="str">
        <f>IF(SUM(D224,D227:D228)=D229,"","Einträge in Tabelle 2.11 bei Männern nicht korrekt")</f>
        <v/>
      </c>
      <c r="D222" s="48"/>
      <c r="E222" s="48"/>
      <c r="F222" s="48"/>
      <c r="G222" s="15"/>
    </row>
    <row r="223" spans="1:11" ht="14.25" x14ac:dyDescent="0.2">
      <c r="A223" s="54" t="s">
        <v>28</v>
      </c>
      <c r="B223" s="109" t="s">
        <v>273</v>
      </c>
      <c r="C223" s="215" t="s">
        <v>89</v>
      </c>
      <c r="D223" s="215" t="s">
        <v>88</v>
      </c>
      <c r="E223" s="215" t="s">
        <v>49</v>
      </c>
      <c r="F223" s="215" t="s">
        <v>51</v>
      </c>
      <c r="G223" s="215" t="s">
        <v>279</v>
      </c>
      <c r="H223" s="22"/>
    </row>
    <row r="224" spans="1:11" ht="14.25" x14ac:dyDescent="0.2">
      <c r="A224" s="388" t="s">
        <v>375</v>
      </c>
      <c r="B224" s="94" t="s">
        <v>368</v>
      </c>
      <c r="C224" s="1"/>
      <c r="D224" s="1"/>
      <c r="E224" s="12">
        <f t="shared" ref="E224:E228" si="33">SUM(C224:D224)</f>
        <v>0</v>
      </c>
      <c r="F224" s="35" t="str">
        <f t="shared" ref="F224:F229" si="34">IF(E$229=0,"",E224/E$229)</f>
        <v/>
      </c>
      <c r="G224" s="35" t="str">
        <f>IF(E$229-E$228=0,"",E224/(E$229-E$228))</f>
        <v/>
      </c>
      <c r="H224" s="22"/>
    </row>
    <row r="225" spans="1:13" x14ac:dyDescent="0.2">
      <c r="A225" s="389"/>
      <c r="B225" s="265" t="s">
        <v>369</v>
      </c>
      <c r="C225" s="267"/>
      <c r="D225" s="267"/>
      <c r="E225" s="161">
        <f t="shared" ref="E225:E226" si="35">SUM(C225:D225)</f>
        <v>0</v>
      </c>
      <c r="F225" s="36" t="str">
        <f t="shared" si="34"/>
        <v/>
      </c>
      <c r="G225" s="36" t="str">
        <f>IF(E$224=0,"",E225/E$224)</f>
        <v/>
      </c>
      <c r="H225" s="28" t="s">
        <v>352</v>
      </c>
    </row>
    <row r="226" spans="1:13" x14ac:dyDescent="0.2">
      <c r="A226" s="389"/>
      <c r="B226" s="265" t="s">
        <v>372</v>
      </c>
      <c r="C226" s="267"/>
      <c r="D226" s="267"/>
      <c r="E226" s="161">
        <f t="shared" si="35"/>
        <v>0</v>
      </c>
      <c r="F226" s="36" t="str">
        <f t="shared" si="34"/>
        <v/>
      </c>
      <c r="G226" s="36" t="str">
        <f>IF(E$224=0,"",E226/E$224)</f>
        <v/>
      </c>
      <c r="H226" s="28" t="s">
        <v>353</v>
      </c>
      <c r="I226" s="97"/>
    </row>
    <row r="227" spans="1:13" ht="13.5" thickBot="1" x14ac:dyDescent="0.25">
      <c r="A227" s="390"/>
      <c r="B227" s="233" t="s">
        <v>220</v>
      </c>
      <c r="C227" s="139"/>
      <c r="D227" s="139"/>
      <c r="E227" s="140">
        <f t="shared" si="33"/>
        <v>0</v>
      </c>
      <c r="F227" s="134" t="str">
        <f t="shared" si="34"/>
        <v/>
      </c>
      <c r="G227" s="134" t="str">
        <f>IF(E$229-E$228=0,"",E227/(E$229-E$228))</f>
        <v/>
      </c>
    </row>
    <row r="228" spans="1:13" ht="15.75" thickTop="1" thickBot="1" x14ac:dyDescent="0.25">
      <c r="A228" s="390"/>
      <c r="B228" s="240" t="s">
        <v>9</v>
      </c>
      <c r="C228" s="241"/>
      <c r="D228" s="241"/>
      <c r="E228" s="242">
        <f t="shared" si="33"/>
        <v>0</v>
      </c>
      <c r="F228" s="243" t="str">
        <f t="shared" si="34"/>
        <v/>
      </c>
      <c r="G228" s="243"/>
      <c r="H228" s="28"/>
      <c r="I228" s="22"/>
    </row>
    <row r="229" spans="1:13" ht="13.5" thickTop="1" x14ac:dyDescent="0.2">
      <c r="A229" s="375"/>
      <c r="B229" s="221" t="s">
        <v>49</v>
      </c>
      <c r="C229" s="235">
        <f>C43</f>
        <v>0</v>
      </c>
      <c r="D229" s="235">
        <f>D43</f>
        <v>0</v>
      </c>
      <c r="E229" s="235">
        <f>E43</f>
        <v>0</v>
      </c>
      <c r="F229" s="41" t="str">
        <f t="shared" si="34"/>
        <v/>
      </c>
      <c r="G229" s="41" t="str">
        <f>F229</f>
        <v/>
      </c>
    </row>
    <row r="230" spans="1:13" ht="14.25" x14ac:dyDescent="0.2">
      <c r="A230" s="18" t="str">
        <f>IF(C224&lt;C225,"Eintrag in Zelle D235 in Tabelle 2.11 nicht korrekt","")</f>
        <v/>
      </c>
      <c r="B230" s="48"/>
      <c r="C230" s="18" t="str">
        <f>IF(D224&lt;D225,"Eintrag in Zelle E235 in Tabelle 2.11 nicht korrekt","")</f>
        <v/>
      </c>
      <c r="D230" s="48"/>
      <c r="E230" s="48"/>
      <c r="F230" s="48"/>
      <c r="G230" s="15"/>
    </row>
    <row r="231" spans="1:13" s="15" customFormat="1" x14ac:dyDescent="0.2">
      <c r="A231" s="18" t="str">
        <f>IF(C224&lt;C226,"Eintrag in Zelle D236 in Tabelle 2.11 nicht korrekt","")</f>
        <v/>
      </c>
      <c r="C231" s="18" t="str">
        <f>IF(D224&lt;D226,"Eintrag in Zelle E236 in Tabelle 2.11 nicht korrekt","")</f>
        <v/>
      </c>
      <c r="M231" s="17"/>
    </row>
    <row r="232" spans="1:13" ht="15" x14ac:dyDescent="0.2">
      <c r="A232" s="217" t="s">
        <v>65</v>
      </c>
      <c r="B232" s="386" t="s">
        <v>356</v>
      </c>
      <c r="C232" s="387"/>
      <c r="D232" s="387"/>
      <c r="E232" s="387"/>
      <c r="F232" s="387"/>
      <c r="G232" s="387"/>
      <c r="H232" s="387"/>
      <c r="I232" s="387"/>
      <c r="J232" s="387"/>
      <c r="K232" s="387"/>
      <c r="L232" s="387"/>
    </row>
    <row r="233" spans="1:13" s="15" customFormat="1" x14ac:dyDescent="0.2">
      <c r="A233" s="18" t="str">
        <f>IF(SUM(C237:C241)=C242,"","Einträge in Tabelle 3.1 bei Frauen mit eigener Symptomatik nicht korrekt")</f>
        <v/>
      </c>
      <c r="C233" s="18" t="str">
        <f>IF(SUM(D237:D241)=D242,"","Einträge in Tabelle 3.1 bei Männern mit eigener Symptomatik nicht korrekt")</f>
        <v/>
      </c>
      <c r="M233" s="17"/>
    </row>
    <row r="234" spans="1:13" s="15" customFormat="1" x14ac:dyDescent="0.2">
      <c r="A234" s="18" t="str">
        <f>IF(SUM(G237:G241)=G242,"","Einträge in Tabelle 3.1 bei Angehörigen Frauen nicht korrekt")</f>
        <v/>
      </c>
      <c r="C234" s="18" t="str">
        <f>IF(SUM(H237:H241)=H242,"","Einträge in Tabelle 3.1 bei Angehörigen Männern nicht korrekt")</f>
        <v/>
      </c>
      <c r="M234" s="17"/>
    </row>
    <row r="235" spans="1:13" s="15" customFormat="1" x14ac:dyDescent="0.2">
      <c r="A235" s="376" t="s">
        <v>38</v>
      </c>
      <c r="B235" s="360" t="s">
        <v>362</v>
      </c>
      <c r="C235" s="344" t="s">
        <v>105</v>
      </c>
      <c r="D235" s="392"/>
      <c r="E235" s="392"/>
      <c r="F235" s="393"/>
      <c r="G235" s="344" t="s">
        <v>199</v>
      </c>
      <c r="H235" s="392"/>
      <c r="I235" s="392"/>
      <c r="J235" s="393"/>
      <c r="K235" s="356" t="s">
        <v>49</v>
      </c>
      <c r="L235" s="356" t="s">
        <v>279</v>
      </c>
    </row>
    <row r="236" spans="1:13" s="15" customFormat="1" x14ac:dyDescent="0.2">
      <c r="A236" s="391"/>
      <c r="B236" s="409"/>
      <c r="C236" s="215" t="s">
        <v>89</v>
      </c>
      <c r="D236" s="215" t="s">
        <v>88</v>
      </c>
      <c r="E236" s="215" t="s">
        <v>49</v>
      </c>
      <c r="F236" s="215" t="s">
        <v>279</v>
      </c>
      <c r="G236" s="215" t="s">
        <v>89</v>
      </c>
      <c r="H236" s="215" t="s">
        <v>88</v>
      </c>
      <c r="I236" s="215" t="s">
        <v>279</v>
      </c>
      <c r="J236" s="215" t="s">
        <v>51</v>
      </c>
      <c r="K236" s="357"/>
      <c r="L236" s="357" t="s">
        <v>51</v>
      </c>
    </row>
    <row r="237" spans="1:13" s="15" customFormat="1" x14ac:dyDescent="0.2">
      <c r="A237" s="371" t="s">
        <v>141</v>
      </c>
      <c r="B237" s="49" t="s">
        <v>66</v>
      </c>
      <c r="C237" s="141"/>
      <c r="D237" s="141"/>
      <c r="E237" s="31">
        <f>SUM(C237:D237)</f>
        <v>0</v>
      </c>
      <c r="F237" s="216" t="str">
        <f t="shared" ref="F237:F242" si="36">IF(E$242=0,"",E237/E$242)</f>
        <v/>
      </c>
      <c r="G237" s="141"/>
      <c r="H237" s="141"/>
      <c r="I237" s="31">
        <f>SUM(G237:H237)</f>
        <v>0</v>
      </c>
      <c r="J237" s="216" t="str">
        <f t="shared" ref="J237:J242" si="37">IF(I$242=0,"",I237/I$242)</f>
        <v/>
      </c>
      <c r="K237" s="39">
        <f t="shared" ref="K237:K242" si="38">E237+I237</f>
        <v>0</v>
      </c>
      <c r="L237" s="41" t="str">
        <f t="shared" ref="L237:L242" si="39">IF(K$242=0,"",K237/K$242)</f>
        <v/>
      </c>
    </row>
    <row r="238" spans="1:13" s="15" customFormat="1" x14ac:dyDescent="0.2">
      <c r="A238" s="372"/>
      <c r="B238" s="49" t="s">
        <v>67</v>
      </c>
      <c r="C238" s="1"/>
      <c r="D238" s="1"/>
      <c r="E238" s="12">
        <f>SUM(C238:D238)</f>
        <v>0</v>
      </c>
      <c r="F238" s="35" t="str">
        <f t="shared" si="36"/>
        <v/>
      </c>
      <c r="G238" s="1"/>
      <c r="H238" s="1"/>
      <c r="I238" s="12">
        <f>SUM(G238:H238)</f>
        <v>0</v>
      </c>
      <c r="J238" s="35" t="str">
        <f t="shared" si="37"/>
        <v/>
      </c>
      <c r="K238" s="39">
        <f t="shared" si="38"/>
        <v>0</v>
      </c>
      <c r="L238" s="40" t="str">
        <f t="shared" si="39"/>
        <v/>
      </c>
    </row>
    <row r="239" spans="1:13" s="15" customFormat="1" x14ac:dyDescent="0.2">
      <c r="A239" s="372"/>
      <c r="B239" s="49" t="s">
        <v>68</v>
      </c>
      <c r="C239" s="1"/>
      <c r="D239" s="1"/>
      <c r="E239" s="12">
        <f>SUM(C239:D239)</f>
        <v>0</v>
      </c>
      <c r="F239" s="35" t="str">
        <f t="shared" si="36"/>
        <v/>
      </c>
      <c r="G239" s="1"/>
      <c r="H239" s="1"/>
      <c r="I239" s="12">
        <f>SUM(G239:H239)</f>
        <v>0</v>
      </c>
      <c r="J239" s="35" t="str">
        <f t="shared" si="37"/>
        <v/>
      </c>
      <c r="K239" s="39">
        <f t="shared" si="38"/>
        <v>0</v>
      </c>
      <c r="L239" s="40" t="str">
        <f t="shared" si="39"/>
        <v/>
      </c>
    </row>
    <row r="240" spans="1:13" s="15" customFormat="1" x14ac:dyDescent="0.2">
      <c r="A240" s="372"/>
      <c r="B240" s="49" t="s">
        <v>69</v>
      </c>
      <c r="C240" s="1"/>
      <c r="D240" s="1"/>
      <c r="E240" s="12">
        <f>SUM(C240:D240)</f>
        <v>0</v>
      </c>
      <c r="F240" s="35" t="str">
        <f t="shared" si="36"/>
        <v/>
      </c>
      <c r="G240" s="1"/>
      <c r="H240" s="1"/>
      <c r="I240" s="12">
        <f>SUM(G240:H240)</f>
        <v>0</v>
      </c>
      <c r="J240" s="35" t="str">
        <f t="shared" si="37"/>
        <v/>
      </c>
      <c r="K240" s="39">
        <f t="shared" si="38"/>
        <v>0</v>
      </c>
      <c r="L240" s="40" t="str">
        <f t="shared" si="39"/>
        <v/>
      </c>
    </row>
    <row r="241" spans="1:13" s="15" customFormat="1" x14ac:dyDescent="0.2">
      <c r="A241" s="372"/>
      <c r="B241" s="49" t="s">
        <v>70</v>
      </c>
      <c r="C241" s="1"/>
      <c r="D241" s="1"/>
      <c r="E241" s="12">
        <f>SUM(C241:D241)</f>
        <v>0</v>
      </c>
      <c r="F241" s="35" t="str">
        <f t="shared" si="36"/>
        <v/>
      </c>
      <c r="G241" s="1"/>
      <c r="H241" s="1"/>
      <c r="I241" s="12">
        <f>SUM(G241:H241)</f>
        <v>0</v>
      </c>
      <c r="J241" s="35" t="str">
        <f t="shared" si="37"/>
        <v/>
      </c>
      <c r="K241" s="39">
        <f t="shared" si="38"/>
        <v>0</v>
      </c>
      <c r="L241" s="40" t="str">
        <f t="shared" si="39"/>
        <v/>
      </c>
    </row>
    <row r="242" spans="1:13" s="15" customFormat="1" x14ac:dyDescent="0.2">
      <c r="A242" s="373"/>
      <c r="B242" s="109" t="s">
        <v>49</v>
      </c>
      <c r="C242" s="39">
        <f>C43</f>
        <v>0</v>
      </c>
      <c r="D242" s="39">
        <f>D43</f>
        <v>0</v>
      </c>
      <c r="E242" s="39">
        <f>E43</f>
        <v>0</v>
      </c>
      <c r="F242" s="40" t="str">
        <f t="shared" si="36"/>
        <v/>
      </c>
      <c r="G242" s="39">
        <f>C44</f>
        <v>0</v>
      </c>
      <c r="H242" s="39">
        <f>D44</f>
        <v>0</v>
      </c>
      <c r="I242" s="39">
        <f>E44</f>
        <v>0</v>
      </c>
      <c r="J242" s="40" t="str">
        <f t="shared" si="37"/>
        <v/>
      </c>
      <c r="K242" s="39">
        <f t="shared" si="38"/>
        <v>0</v>
      </c>
      <c r="L242" s="40" t="str">
        <f t="shared" si="39"/>
        <v/>
      </c>
    </row>
    <row r="243" spans="1:13" ht="14.25" x14ac:dyDescent="0.2">
      <c r="A243" s="18" t="str">
        <f>IF(SUM(C247:C251)=C252,"","Einträge in Tabelle 3.2 bei Frauen mit eigener Symptomatik nicht korrekt")</f>
        <v/>
      </c>
      <c r="B243" s="15"/>
      <c r="C243" s="18" t="str">
        <f>IF(SUM(D247:D251)=D252,"","Einträge in Tabelle 3.2 bei Männern mit eigener Symptomatik nicht korrekt")</f>
        <v/>
      </c>
      <c r="D243" s="48"/>
      <c r="E243" s="48"/>
      <c r="F243" s="48"/>
      <c r="G243" s="15"/>
      <c r="H243" s="15"/>
      <c r="I243" s="15"/>
      <c r="J243" s="15"/>
      <c r="K243" s="15"/>
      <c r="L243" s="129"/>
      <c r="M243" s="15"/>
    </row>
    <row r="244" spans="1:13" ht="14.25" x14ac:dyDescent="0.2">
      <c r="A244" s="18" t="str">
        <f>IF(SUM(G247:G251)=G252,"","Einträge in Tabelle 3.2 bei Angehörigen Frauen nicht korrekt")</f>
        <v/>
      </c>
      <c r="B244" s="15"/>
      <c r="C244" s="18" t="str">
        <f>IF(SUM(H247:H251)=H252,"","Einträge in Tabelle 3.2 bei Angehörigen Männern nicht korrekt")</f>
        <v/>
      </c>
      <c r="D244" s="48"/>
      <c r="E244" s="48"/>
      <c r="F244" s="48"/>
      <c r="G244" s="15"/>
      <c r="H244" s="15"/>
      <c r="I244" s="15"/>
      <c r="J244" s="15"/>
      <c r="K244" s="15"/>
      <c r="L244" s="129"/>
      <c r="M244" s="15"/>
    </row>
    <row r="245" spans="1:13" s="15" customFormat="1" x14ac:dyDescent="0.2">
      <c r="A245" s="304" t="s">
        <v>121</v>
      </c>
      <c r="B245" s="306" t="s">
        <v>308</v>
      </c>
      <c r="C245" s="356" t="s">
        <v>105</v>
      </c>
      <c r="D245" s="370"/>
      <c r="E245" s="370"/>
      <c r="F245" s="370"/>
      <c r="G245" s="356" t="s">
        <v>202</v>
      </c>
      <c r="H245" s="356"/>
      <c r="I245" s="356"/>
      <c r="J245" s="356"/>
      <c r="K245" s="356" t="s">
        <v>49</v>
      </c>
      <c r="L245" s="356" t="s">
        <v>279</v>
      </c>
      <c r="M245" s="97"/>
    </row>
    <row r="246" spans="1:13" s="15" customFormat="1" x14ac:dyDescent="0.2">
      <c r="A246" s="394" t="s">
        <v>38</v>
      </c>
      <c r="B246" s="321" t="s">
        <v>109</v>
      </c>
      <c r="C246" s="215" t="s">
        <v>89</v>
      </c>
      <c r="D246" s="215" t="s">
        <v>88</v>
      </c>
      <c r="E246" s="215" t="s">
        <v>49</v>
      </c>
      <c r="F246" s="215" t="s">
        <v>51</v>
      </c>
      <c r="G246" s="215" t="s">
        <v>89</v>
      </c>
      <c r="H246" s="215" t="s">
        <v>88</v>
      </c>
      <c r="I246" s="215" t="s">
        <v>49</v>
      </c>
      <c r="J246" s="215" t="s">
        <v>51</v>
      </c>
      <c r="K246" s="357"/>
      <c r="L246" s="357" t="s">
        <v>51</v>
      </c>
    </row>
    <row r="247" spans="1:13" s="15" customFormat="1" x14ac:dyDescent="0.2">
      <c r="A247" s="371" t="s">
        <v>141</v>
      </c>
      <c r="B247" s="111" t="s">
        <v>192</v>
      </c>
      <c r="C247" s="1"/>
      <c r="D247" s="1"/>
      <c r="E247" s="12">
        <f t="shared" ref="E247:E255" si="40">SUM(C247:D247)</f>
        <v>0</v>
      </c>
      <c r="F247" s="216" t="str">
        <f t="shared" ref="F247:F252" si="41">IF(E$252=0,"",E247/E$252)</f>
        <v/>
      </c>
      <c r="G247" s="1"/>
      <c r="H247" s="1"/>
      <c r="I247" s="12">
        <f t="shared" ref="I247:I254" si="42">SUM(G247:H247)</f>
        <v>0</v>
      </c>
      <c r="J247" s="216" t="str">
        <f t="shared" ref="J247:J252" si="43">IF(I$252=0,"",I247/I$252)</f>
        <v/>
      </c>
      <c r="K247" s="39">
        <f t="shared" ref="K247:K255" si="44">E247+I247</f>
        <v>0</v>
      </c>
      <c r="L247" s="216" t="str">
        <f>IF(K$252-K$251=0,"",K247/(K$252-K$251))</f>
        <v/>
      </c>
      <c r="M247" s="97"/>
    </row>
    <row r="248" spans="1:13" s="15" customFormat="1" x14ac:dyDescent="0.2">
      <c r="A248" s="395"/>
      <c r="B248" s="111" t="s">
        <v>221</v>
      </c>
      <c r="C248" s="1"/>
      <c r="D248" s="1"/>
      <c r="E248" s="12">
        <f t="shared" si="40"/>
        <v>0</v>
      </c>
      <c r="F248" s="216" t="str">
        <f t="shared" si="41"/>
        <v/>
      </c>
      <c r="G248" s="1"/>
      <c r="H248" s="1"/>
      <c r="I248" s="12">
        <f t="shared" si="42"/>
        <v>0</v>
      </c>
      <c r="J248" s="216" t="str">
        <f t="shared" si="43"/>
        <v/>
      </c>
      <c r="K248" s="39">
        <f t="shared" si="44"/>
        <v>0</v>
      </c>
      <c r="L248" s="216" t="str">
        <f>IF(K$252-K$251=0,"",K248/(K$252-K$251))</f>
        <v/>
      </c>
      <c r="M248" s="97"/>
    </row>
    <row r="249" spans="1:13" s="15" customFormat="1" x14ac:dyDescent="0.2">
      <c r="A249" s="395"/>
      <c r="B249" s="111" t="s">
        <v>233</v>
      </c>
      <c r="C249" s="1"/>
      <c r="D249" s="1"/>
      <c r="E249" s="12">
        <f t="shared" si="40"/>
        <v>0</v>
      </c>
      <c r="F249" s="216" t="str">
        <f t="shared" si="41"/>
        <v/>
      </c>
      <c r="G249" s="1"/>
      <c r="H249" s="1"/>
      <c r="I249" s="12">
        <f t="shared" si="42"/>
        <v>0</v>
      </c>
      <c r="J249" s="216" t="str">
        <f t="shared" si="43"/>
        <v/>
      </c>
      <c r="K249" s="39">
        <f t="shared" si="44"/>
        <v>0</v>
      </c>
      <c r="L249" s="216" t="str">
        <f>IF(K$252-K$251=0,"",K249/(K$252-K$251))</f>
        <v/>
      </c>
    </row>
    <row r="250" spans="1:13" s="15" customFormat="1" x14ac:dyDescent="0.2">
      <c r="A250" s="395"/>
      <c r="B250" s="111" t="s">
        <v>218</v>
      </c>
      <c r="C250" s="1"/>
      <c r="D250" s="1"/>
      <c r="E250" s="12">
        <f t="shared" si="40"/>
        <v>0</v>
      </c>
      <c r="F250" s="216" t="str">
        <f t="shared" si="41"/>
        <v/>
      </c>
      <c r="G250" s="1"/>
      <c r="H250" s="1"/>
      <c r="I250" s="12">
        <f t="shared" si="42"/>
        <v>0</v>
      </c>
      <c r="J250" s="216" t="str">
        <f t="shared" si="43"/>
        <v/>
      </c>
      <c r="K250" s="39">
        <f t="shared" si="44"/>
        <v>0</v>
      </c>
      <c r="L250" s="216" t="str">
        <f>IF(K$252-K$251=0,"",K250/(K$252-K$251))</f>
        <v/>
      </c>
    </row>
    <row r="251" spans="1:13" s="15" customFormat="1" ht="13.5" thickBot="1" x14ac:dyDescent="0.25">
      <c r="A251" s="395"/>
      <c r="B251" s="104" t="s">
        <v>222</v>
      </c>
      <c r="C251" s="142"/>
      <c r="D251" s="142"/>
      <c r="E251" s="32">
        <f t="shared" si="40"/>
        <v>0</v>
      </c>
      <c r="F251" s="105" t="str">
        <f t="shared" si="41"/>
        <v/>
      </c>
      <c r="G251" s="142"/>
      <c r="H251" s="142"/>
      <c r="I251" s="32">
        <f>SUM(G251:H251)</f>
        <v>0</v>
      </c>
      <c r="J251" s="105" t="str">
        <f t="shared" si="43"/>
        <v/>
      </c>
      <c r="K251" s="100">
        <f t="shared" si="44"/>
        <v>0</v>
      </c>
      <c r="L251" s="105"/>
      <c r="M251" s="129"/>
    </row>
    <row r="252" spans="1:13" s="15" customFormat="1" ht="13.5" thickBot="1" x14ac:dyDescent="0.25">
      <c r="A252" s="379"/>
      <c r="B252" s="101" t="s">
        <v>49</v>
      </c>
      <c r="C252" s="102">
        <f>C43</f>
        <v>0</v>
      </c>
      <c r="D252" s="102">
        <f>D43</f>
        <v>0</v>
      </c>
      <c r="E252" s="102">
        <f t="shared" si="40"/>
        <v>0</v>
      </c>
      <c r="F252" s="103" t="str">
        <f t="shared" si="41"/>
        <v/>
      </c>
      <c r="G252" s="102">
        <f>C44</f>
        <v>0</v>
      </c>
      <c r="H252" s="102">
        <f>D44</f>
        <v>0</v>
      </c>
      <c r="I252" s="102">
        <f>SUM(G252:H252)</f>
        <v>0</v>
      </c>
      <c r="J252" s="103" t="str">
        <f t="shared" si="43"/>
        <v/>
      </c>
      <c r="K252" s="102">
        <f t="shared" si="44"/>
        <v>0</v>
      </c>
      <c r="L252" s="103" t="str">
        <f>IF(K$252=0,"",K252/K$252)</f>
        <v/>
      </c>
    </row>
    <row r="253" spans="1:13" s="15" customFormat="1" x14ac:dyDescent="0.2">
      <c r="A253" s="452"/>
      <c r="B253" s="99" t="s">
        <v>96</v>
      </c>
      <c r="C253" s="127">
        <f>C248+C249+C250</f>
        <v>0</v>
      </c>
      <c r="D253" s="127">
        <f>D248+D249+D250</f>
        <v>0</v>
      </c>
      <c r="E253" s="31">
        <f t="shared" si="40"/>
        <v>0</v>
      </c>
      <c r="F253" s="216" t="str">
        <f>IF(E$255=0,"",E253/E$255)</f>
        <v/>
      </c>
      <c r="G253" s="127">
        <f>G248+G249+G250</f>
        <v>0</v>
      </c>
      <c r="H253" s="127">
        <f>H248+H249+H250</f>
        <v>0</v>
      </c>
      <c r="I253" s="31">
        <f t="shared" si="42"/>
        <v>0</v>
      </c>
      <c r="J253" s="216" t="str">
        <f>IF(I$255=0,"",I253/I$255)</f>
        <v/>
      </c>
      <c r="K253" s="108">
        <f t="shared" si="44"/>
        <v>0</v>
      </c>
      <c r="L253" s="216" t="str">
        <f>IF(K$255=0,"",K253/K$255)</f>
        <v/>
      </c>
      <c r="M253" s="17"/>
    </row>
    <row r="254" spans="1:13" s="15" customFormat="1" ht="13.5" thickBot="1" x14ac:dyDescent="0.25">
      <c r="A254" s="368"/>
      <c r="B254" s="107" t="s">
        <v>97</v>
      </c>
      <c r="C254" s="128">
        <f>C247</f>
        <v>0</v>
      </c>
      <c r="D254" s="128">
        <f>D247</f>
        <v>0</v>
      </c>
      <c r="E254" s="32">
        <f t="shared" si="40"/>
        <v>0</v>
      </c>
      <c r="F254" s="105" t="str">
        <f>IF(E$255=0,"",E254/E$255)</f>
        <v/>
      </c>
      <c r="G254" s="128">
        <f>G247</f>
        <v>0</v>
      </c>
      <c r="H254" s="128">
        <f>H247</f>
        <v>0</v>
      </c>
      <c r="I254" s="32">
        <f t="shared" si="42"/>
        <v>0</v>
      </c>
      <c r="J254" s="105" t="str">
        <f>IF(I$255=0,"",I254/I$255)</f>
        <v/>
      </c>
      <c r="K254" s="102">
        <f t="shared" si="44"/>
        <v>0</v>
      </c>
      <c r="L254" s="105" t="str">
        <f>IF(K$255=0,"",K254/K$255)</f>
        <v/>
      </c>
      <c r="M254" s="17"/>
    </row>
    <row r="255" spans="1:13" s="15" customFormat="1" ht="13.5" thickBot="1" x14ac:dyDescent="0.25">
      <c r="A255" s="368"/>
      <c r="B255" s="106" t="s">
        <v>283</v>
      </c>
      <c r="C255" s="102">
        <f>C43-C251</f>
        <v>0</v>
      </c>
      <c r="D255" s="102">
        <f>D43-D251</f>
        <v>0</v>
      </c>
      <c r="E255" s="102">
        <f t="shared" si="40"/>
        <v>0</v>
      </c>
      <c r="F255" s="103" t="str">
        <f>F252</f>
        <v/>
      </c>
      <c r="G255" s="102">
        <f>C44-G251</f>
        <v>0</v>
      </c>
      <c r="H255" s="102">
        <f>D44-H251</f>
        <v>0</v>
      </c>
      <c r="I255" s="102">
        <f>SUM(G255:H255)</f>
        <v>0</v>
      </c>
      <c r="J255" s="103" t="str">
        <f>J252</f>
        <v/>
      </c>
      <c r="K255" s="100">
        <f t="shared" si="44"/>
        <v>0</v>
      </c>
      <c r="L255" s="103" t="str">
        <f>L252</f>
        <v/>
      </c>
      <c r="M255" s="17"/>
    </row>
    <row r="256" spans="1:13" s="15" customFormat="1" x14ac:dyDescent="0.2">
      <c r="A256" s="18"/>
      <c r="C256" s="18"/>
      <c r="L256" s="129"/>
    </row>
    <row r="257" spans="1:13" ht="14.25" x14ac:dyDescent="0.2">
      <c r="A257" s="18" t="str">
        <f>IF(SUM(C260:C265)=C266,"","Einträge in Tabelle 3.3 bei Frauen nicht korrekt")</f>
        <v/>
      </c>
      <c r="B257" s="48"/>
      <c r="C257" s="18" t="str">
        <f>IF(SUM(E260:E265)=E266,"","Einträge in Tabelle 3.3 bei Männern nicht korrekt")</f>
        <v/>
      </c>
      <c r="D257" s="18"/>
      <c r="E257" s="18"/>
      <c r="F257" s="48"/>
      <c r="G257" s="48"/>
      <c r="H257" s="15"/>
    </row>
    <row r="258" spans="1:13" x14ac:dyDescent="0.2">
      <c r="A258" s="376" t="s">
        <v>43</v>
      </c>
      <c r="B258" s="410" t="s">
        <v>295</v>
      </c>
      <c r="C258" s="319" t="s">
        <v>89</v>
      </c>
      <c r="D258" s="408"/>
      <c r="E258" s="319" t="s">
        <v>88</v>
      </c>
      <c r="F258" s="408"/>
      <c r="G258" s="344" t="s">
        <v>49</v>
      </c>
      <c r="H258" s="343" t="s">
        <v>51</v>
      </c>
      <c r="I258" s="33"/>
      <c r="K258" s="97"/>
    </row>
    <row r="259" spans="1:13" x14ac:dyDescent="0.2">
      <c r="A259" s="377" t="s">
        <v>29</v>
      </c>
      <c r="B259" s="453" t="s">
        <v>107</v>
      </c>
      <c r="C259" s="215" t="s">
        <v>50</v>
      </c>
      <c r="D259" s="215" t="s">
        <v>51</v>
      </c>
      <c r="E259" s="215" t="s">
        <v>50</v>
      </c>
      <c r="F259" s="215" t="s">
        <v>51</v>
      </c>
      <c r="G259" s="215" t="s">
        <v>50</v>
      </c>
      <c r="H259" s="215" t="s">
        <v>279</v>
      </c>
      <c r="I259" s="33"/>
    </row>
    <row r="260" spans="1:13" x14ac:dyDescent="0.2">
      <c r="A260" s="371" t="s">
        <v>141</v>
      </c>
      <c r="B260" s="49" t="s">
        <v>114</v>
      </c>
      <c r="C260" s="1"/>
      <c r="D260" s="35" t="str">
        <f t="shared" ref="D260:D266" si="45">IF(C$266=0,"",C260/C$266)</f>
        <v/>
      </c>
      <c r="E260" s="1"/>
      <c r="F260" s="35" t="str">
        <f t="shared" ref="F260:F266" si="46">IF(E$266=0,"",E260/E$266)</f>
        <v/>
      </c>
      <c r="G260" s="39">
        <f t="shared" ref="G260:G266" si="47">C260+E260</f>
        <v>0</v>
      </c>
      <c r="H260" s="35" t="str">
        <f t="shared" ref="H260:H266" si="48">IF(G$266=0,"",G260/G$266)</f>
        <v/>
      </c>
      <c r="I260" s="33"/>
    </row>
    <row r="261" spans="1:13" x14ac:dyDescent="0.2">
      <c r="A261" s="372"/>
      <c r="B261" s="49" t="s">
        <v>115</v>
      </c>
      <c r="C261" s="1"/>
      <c r="D261" s="35" t="str">
        <f t="shared" si="45"/>
        <v/>
      </c>
      <c r="E261" s="1"/>
      <c r="F261" s="35" t="str">
        <f t="shared" si="46"/>
        <v/>
      </c>
      <c r="G261" s="39">
        <f t="shared" si="47"/>
        <v>0</v>
      </c>
      <c r="H261" s="35" t="str">
        <f t="shared" si="48"/>
        <v/>
      </c>
      <c r="I261" s="33"/>
    </row>
    <row r="262" spans="1:13" x14ac:dyDescent="0.2">
      <c r="A262" s="372"/>
      <c r="B262" s="49" t="s">
        <v>116</v>
      </c>
      <c r="C262" s="1"/>
      <c r="D262" s="35" t="str">
        <f t="shared" si="45"/>
        <v/>
      </c>
      <c r="E262" s="1"/>
      <c r="F262" s="35" t="str">
        <f t="shared" si="46"/>
        <v/>
      </c>
      <c r="G262" s="39">
        <f t="shared" si="47"/>
        <v>0</v>
      </c>
      <c r="H262" s="35" t="str">
        <f t="shared" si="48"/>
        <v/>
      </c>
      <c r="I262" s="33"/>
    </row>
    <row r="263" spans="1:13" x14ac:dyDescent="0.2">
      <c r="A263" s="372"/>
      <c r="B263" s="49" t="s">
        <v>117</v>
      </c>
      <c r="C263" s="1"/>
      <c r="D263" s="35" t="str">
        <f t="shared" si="45"/>
        <v/>
      </c>
      <c r="E263" s="1"/>
      <c r="F263" s="35" t="str">
        <f t="shared" si="46"/>
        <v/>
      </c>
      <c r="G263" s="39">
        <f t="shared" si="47"/>
        <v>0</v>
      </c>
      <c r="H263" s="35" t="str">
        <f t="shared" si="48"/>
        <v/>
      </c>
      <c r="I263" s="33"/>
    </row>
    <row r="264" spans="1:13" x14ac:dyDescent="0.2">
      <c r="A264" s="372"/>
      <c r="B264" s="49" t="s">
        <v>118</v>
      </c>
      <c r="C264" s="1"/>
      <c r="D264" s="35" t="str">
        <f t="shared" si="45"/>
        <v/>
      </c>
      <c r="E264" s="1"/>
      <c r="F264" s="35" t="str">
        <f t="shared" si="46"/>
        <v/>
      </c>
      <c r="G264" s="39">
        <f t="shared" si="47"/>
        <v>0</v>
      </c>
      <c r="H264" s="35" t="str">
        <f t="shared" si="48"/>
        <v/>
      </c>
      <c r="I264" s="33"/>
    </row>
    <row r="265" spans="1:13" x14ac:dyDescent="0.2">
      <c r="A265" s="372"/>
      <c r="B265" s="111" t="s">
        <v>219</v>
      </c>
      <c r="C265" s="1"/>
      <c r="D265" s="35" t="str">
        <f t="shared" si="45"/>
        <v/>
      </c>
      <c r="E265" s="1"/>
      <c r="F265" s="35" t="str">
        <f t="shared" si="46"/>
        <v/>
      </c>
      <c r="G265" s="39">
        <f t="shared" si="47"/>
        <v>0</v>
      </c>
      <c r="H265" s="35" t="str">
        <f t="shared" si="48"/>
        <v/>
      </c>
      <c r="I265" s="33"/>
    </row>
    <row r="266" spans="1:13" x14ac:dyDescent="0.2">
      <c r="A266" s="373"/>
      <c r="B266" s="109" t="s">
        <v>314</v>
      </c>
      <c r="C266" s="39">
        <f>C255</f>
        <v>0</v>
      </c>
      <c r="D266" s="40" t="str">
        <f t="shared" si="45"/>
        <v/>
      </c>
      <c r="E266" s="39">
        <f>D255</f>
        <v>0</v>
      </c>
      <c r="F266" s="40" t="str">
        <f t="shared" si="46"/>
        <v/>
      </c>
      <c r="G266" s="39">
        <f t="shared" si="47"/>
        <v>0</v>
      </c>
      <c r="H266" s="40" t="str">
        <f t="shared" si="48"/>
        <v/>
      </c>
    </row>
    <row r="267" spans="1:13" x14ac:dyDescent="0.2">
      <c r="A267" s="65" t="s">
        <v>296</v>
      </c>
      <c r="B267" s="50"/>
    </row>
    <row r="268" spans="1:13" ht="14.25" x14ac:dyDescent="0.2">
      <c r="A268" s="18" t="str">
        <f>IF(I289=0,"","Einträge in Tabelle 3.4 bei Frauen nicht korrekt")</f>
        <v/>
      </c>
      <c r="B268" s="48"/>
      <c r="C268" s="18" t="str">
        <f>IF(J289=0,"","Einträge in Tabelle 3.4 bei Männern nicht korrekt")</f>
        <v/>
      </c>
      <c r="D268" s="48"/>
      <c r="E268" s="48"/>
      <c r="F268" s="48"/>
      <c r="G268" s="15"/>
      <c r="H268" s="15"/>
    </row>
    <row r="269" spans="1:13" s="15" customFormat="1" x14ac:dyDescent="0.2">
      <c r="A269" s="54" t="s">
        <v>122</v>
      </c>
      <c r="B269" s="113" t="s">
        <v>307</v>
      </c>
      <c r="C269" s="215" t="s">
        <v>89</v>
      </c>
      <c r="D269" s="215" t="s">
        <v>51</v>
      </c>
      <c r="E269" s="215" t="s">
        <v>88</v>
      </c>
      <c r="F269" s="215" t="s">
        <v>51</v>
      </c>
      <c r="G269" s="215" t="s">
        <v>49</v>
      </c>
      <c r="H269" s="215" t="s">
        <v>51</v>
      </c>
      <c r="K269" s="97"/>
      <c r="L269" s="97"/>
      <c r="M269" s="97"/>
    </row>
    <row r="270" spans="1:13" s="15" customFormat="1" x14ac:dyDescent="0.2">
      <c r="A270" s="371" t="s">
        <v>142</v>
      </c>
      <c r="B270" s="112" t="s">
        <v>205</v>
      </c>
      <c r="C270" s="199"/>
      <c r="D270" s="35" t="str">
        <f t="shared" ref="D270:D288" si="49">IF(C$289=0,"",C270/C$289)</f>
        <v/>
      </c>
      <c r="E270" s="199"/>
      <c r="F270" s="35" t="str">
        <f t="shared" ref="F270:F288" si="50">IF(E$289=0,"",E270/E$289)</f>
        <v/>
      </c>
      <c r="G270" s="39">
        <f>C270+E270</f>
        <v>0</v>
      </c>
      <c r="H270" s="35" t="str">
        <f t="shared" ref="H270:H288" si="51">IF(G$289=0,"",G270/G$289)</f>
        <v/>
      </c>
      <c r="I270" s="18" t="str">
        <f t="shared" ref="I270:I288" si="52">IF(C$289&lt;C270,1,"")</f>
        <v/>
      </c>
      <c r="J270" s="18" t="str">
        <f t="shared" ref="J270:J288" si="53">IF(E$289&lt;E270,1,"")</f>
        <v/>
      </c>
      <c r="K270" s="17"/>
      <c r="L270" s="17"/>
      <c r="M270" s="17"/>
    </row>
    <row r="271" spans="1:13" s="15" customFormat="1" x14ac:dyDescent="0.2">
      <c r="A271" s="372"/>
      <c r="B271" s="112" t="s">
        <v>39</v>
      </c>
      <c r="C271" s="199"/>
      <c r="D271" s="35" t="str">
        <f t="shared" si="49"/>
        <v/>
      </c>
      <c r="E271" s="199"/>
      <c r="F271" s="35" t="str">
        <f t="shared" si="50"/>
        <v/>
      </c>
      <c r="G271" s="39">
        <f t="shared" ref="G271:G288" si="54">C271+E271</f>
        <v>0</v>
      </c>
      <c r="H271" s="35" t="str">
        <f t="shared" si="51"/>
        <v/>
      </c>
      <c r="I271" s="18" t="str">
        <f t="shared" si="52"/>
        <v/>
      </c>
      <c r="J271" s="18" t="str">
        <f t="shared" si="53"/>
        <v/>
      </c>
      <c r="K271" s="17"/>
      <c r="L271" s="17"/>
      <c r="M271" s="17"/>
    </row>
    <row r="272" spans="1:13" s="15" customFormat="1" x14ac:dyDescent="0.2">
      <c r="A272" s="372"/>
      <c r="B272" s="112" t="s">
        <v>40</v>
      </c>
      <c r="C272" s="199"/>
      <c r="D272" s="35" t="str">
        <f t="shared" si="49"/>
        <v/>
      </c>
      <c r="E272" s="199"/>
      <c r="F272" s="35" t="str">
        <f t="shared" si="50"/>
        <v/>
      </c>
      <c r="G272" s="39">
        <f t="shared" si="54"/>
        <v>0</v>
      </c>
      <c r="H272" s="35" t="str">
        <f t="shared" si="51"/>
        <v/>
      </c>
      <c r="I272" s="18" t="str">
        <f t="shared" si="52"/>
        <v/>
      </c>
      <c r="J272" s="18" t="str">
        <f t="shared" si="53"/>
        <v/>
      </c>
      <c r="K272" s="17"/>
      <c r="L272" s="17"/>
      <c r="M272" s="17"/>
    </row>
    <row r="273" spans="1:13" s="15" customFormat="1" x14ac:dyDescent="0.2">
      <c r="A273" s="372"/>
      <c r="B273" s="112" t="s">
        <v>12</v>
      </c>
      <c r="C273" s="199"/>
      <c r="D273" s="35" t="str">
        <f t="shared" si="49"/>
        <v/>
      </c>
      <c r="E273" s="199"/>
      <c r="F273" s="35" t="str">
        <f t="shared" si="50"/>
        <v/>
      </c>
      <c r="G273" s="39">
        <f t="shared" si="54"/>
        <v>0</v>
      </c>
      <c r="H273" s="35" t="str">
        <f t="shared" si="51"/>
        <v/>
      </c>
      <c r="I273" s="18" t="str">
        <f t="shared" si="52"/>
        <v/>
      </c>
      <c r="J273" s="18" t="str">
        <f t="shared" si="53"/>
        <v/>
      </c>
      <c r="K273" s="17"/>
      <c r="L273" s="17"/>
      <c r="M273" s="17"/>
    </row>
    <row r="274" spans="1:13" s="15" customFormat="1" x14ac:dyDescent="0.2">
      <c r="A274" s="372"/>
      <c r="B274" s="52" t="s">
        <v>259</v>
      </c>
      <c r="C274" s="199"/>
      <c r="D274" s="35" t="str">
        <f t="shared" si="49"/>
        <v/>
      </c>
      <c r="E274" s="199"/>
      <c r="F274" s="35" t="str">
        <f t="shared" si="50"/>
        <v/>
      </c>
      <c r="G274" s="39">
        <f t="shared" si="54"/>
        <v>0</v>
      </c>
      <c r="H274" s="35" t="str">
        <f t="shared" si="51"/>
        <v/>
      </c>
      <c r="I274" s="18" t="str">
        <f t="shared" si="52"/>
        <v/>
      </c>
      <c r="J274" s="18" t="str">
        <f t="shared" si="53"/>
        <v/>
      </c>
      <c r="K274" s="17"/>
    </row>
    <row r="275" spans="1:13" s="15" customFormat="1" x14ac:dyDescent="0.2">
      <c r="A275" s="372"/>
      <c r="B275" s="112" t="s">
        <v>260</v>
      </c>
      <c r="C275" s="199"/>
      <c r="D275" s="35" t="str">
        <f t="shared" si="49"/>
        <v/>
      </c>
      <c r="E275" s="199"/>
      <c r="F275" s="35" t="str">
        <f t="shared" si="50"/>
        <v/>
      </c>
      <c r="G275" s="39">
        <f t="shared" si="54"/>
        <v>0</v>
      </c>
      <c r="H275" s="35" t="str">
        <f t="shared" si="51"/>
        <v/>
      </c>
      <c r="I275" s="18" t="str">
        <f t="shared" si="52"/>
        <v/>
      </c>
      <c r="J275" s="18" t="str">
        <f t="shared" si="53"/>
        <v/>
      </c>
      <c r="K275" s="17"/>
    </row>
    <row r="276" spans="1:13" s="15" customFormat="1" x14ac:dyDescent="0.2">
      <c r="A276" s="372"/>
      <c r="B276" s="112" t="s">
        <v>11</v>
      </c>
      <c r="C276" s="199"/>
      <c r="D276" s="35" t="str">
        <f t="shared" si="49"/>
        <v/>
      </c>
      <c r="E276" s="199"/>
      <c r="F276" s="35" t="str">
        <f t="shared" si="50"/>
        <v/>
      </c>
      <c r="G276" s="39">
        <f t="shared" si="54"/>
        <v>0</v>
      </c>
      <c r="H276" s="35" t="str">
        <f t="shared" si="51"/>
        <v/>
      </c>
      <c r="I276" s="18" t="str">
        <f t="shared" si="52"/>
        <v/>
      </c>
      <c r="J276" s="18" t="str">
        <f t="shared" si="53"/>
        <v/>
      </c>
      <c r="K276" s="17"/>
    </row>
    <row r="277" spans="1:13" s="15" customFormat="1" x14ac:dyDescent="0.2">
      <c r="A277" s="372"/>
      <c r="B277" s="112" t="s">
        <v>90</v>
      </c>
      <c r="C277" s="199"/>
      <c r="D277" s="35" t="str">
        <f t="shared" si="49"/>
        <v/>
      </c>
      <c r="E277" s="199"/>
      <c r="F277" s="35" t="str">
        <f t="shared" si="50"/>
        <v/>
      </c>
      <c r="G277" s="39">
        <f t="shared" si="54"/>
        <v>0</v>
      </c>
      <c r="H277" s="35" t="str">
        <f t="shared" si="51"/>
        <v/>
      </c>
      <c r="I277" s="18" t="str">
        <f t="shared" si="52"/>
        <v/>
      </c>
      <c r="J277" s="18" t="str">
        <f t="shared" si="53"/>
        <v/>
      </c>
      <c r="K277" s="17"/>
    </row>
    <row r="278" spans="1:13" s="15" customFormat="1" x14ac:dyDescent="0.2">
      <c r="A278" s="372"/>
      <c r="B278" s="112" t="s">
        <v>206</v>
      </c>
      <c r="C278" s="199"/>
      <c r="D278" s="35" t="str">
        <f t="shared" si="49"/>
        <v/>
      </c>
      <c r="E278" s="199"/>
      <c r="F278" s="35" t="str">
        <f t="shared" si="50"/>
        <v/>
      </c>
      <c r="G278" s="39">
        <f t="shared" si="54"/>
        <v>0</v>
      </c>
      <c r="H278" s="35" t="str">
        <f t="shared" si="51"/>
        <v/>
      </c>
      <c r="I278" s="18" t="str">
        <f t="shared" si="52"/>
        <v/>
      </c>
      <c r="J278" s="18" t="str">
        <f t="shared" si="53"/>
        <v/>
      </c>
      <c r="K278" s="17"/>
    </row>
    <row r="279" spans="1:13" s="15" customFormat="1" x14ac:dyDescent="0.2">
      <c r="A279" s="372"/>
      <c r="B279" s="112" t="s">
        <v>261</v>
      </c>
      <c r="C279" s="199"/>
      <c r="D279" s="35" t="str">
        <f t="shared" si="49"/>
        <v/>
      </c>
      <c r="E279" s="199"/>
      <c r="F279" s="35" t="str">
        <f t="shared" si="50"/>
        <v/>
      </c>
      <c r="G279" s="39">
        <f t="shared" si="54"/>
        <v>0</v>
      </c>
      <c r="H279" s="35" t="str">
        <f t="shared" si="51"/>
        <v/>
      </c>
      <c r="I279" s="18" t="str">
        <f t="shared" si="52"/>
        <v/>
      </c>
      <c r="J279" s="18" t="str">
        <f t="shared" si="53"/>
        <v/>
      </c>
      <c r="K279" s="17"/>
    </row>
    <row r="280" spans="1:13" s="15" customFormat="1" x14ac:dyDescent="0.2">
      <c r="A280" s="372"/>
      <c r="B280" s="112" t="s">
        <v>216</v>
      </c>
      <c r="C280" s="199"/>
      <c r="D280" s="35" t="str">
        <f t="shared" si="49"/>
        <v/>
      </c>
      <c r="E280" s="199"/>
      <c r="F280" s="35" t="str">
        <f t="shared" si="50"/>
        <v/>
      </c>
      <c r="G280" s="39">
        <f t="shared" si="54"/>
        <v>0</v>
      </c>
      <c r="H280" s="35" t="str">
        <f t="shared" si="51"/>
        <v/>
      </c>
      <c r="I280" s="18" t="str">
        <f t="shared" si="52"/>
        <v/>
      </c>
      <c r="J280" s="18" t="str">
        <f t="shared" si="53"/>
        <v/>
      </c>
      <c r="K280" s="17"/>
    </row>
    <row r="281" spans="1:13" s="15" customFormat="1" x14ac:dyDescent="0.2">
      <c r="A281" s="372"/>
      <c r="B281" s="112" t="s">
        <v>41</v>
      </c>
      <c r="C281" s="199"/>
      <c r="D281" s="35" t="str">
        <f t="shared" si="49"/>
        <v/>
      </c>
      <c r="E281" s="199"/>
      <c r="F281" s="35" t="str">
        <f t="shared" si="50"/>
        <v/>
      </c>
      <c r="G281" s="39">
        <f t="shared" si="54"/>
        <v>0</v>
      </c>
      <c r="H281" s="35" t="str">
        <f t="shared" si="51"/>
        <v/>
      </c>
      <c r="I281" s="18" t="str">
        <f t="shared" si="52"/>
        <v/>
      </c>
      <c r="J281" s="18" t="str">
        <f t="shared" si="53"/>
        <v/>
      </c>
      <c r="K281" s="17"/>
    </row>
    <row r="282" spans="1:13" s="15" customFormat="1" x14ac:dyDescent="0.2">
      <c r="A282" s="372"/>
      <c r="B282" s="112" t="s">
        <v>42</v>
      </c>
      <c r="C282" s="199"/>
      <c r="D282" s="35" t="str">
        <f t="shared" si="49"/>
        <v/>
      </c>
      <c r="E282" s="199"/>
      <c r="F282" s="35" t="str">
        <f t="shared" si="50"/>
        <v/>
      </c>
      <c r="G282" s="39">
        <f t="shared" si="54"/>
        <v>0</v>
      </c>
      <c r="H282" s="35" t="str">
        <f t="shared" si="51"/>
        <v/>
      </c>
      <c r="I282" s="18" t="str">
        <f t="shared" si="52"/>
        <v/>
      </c>
      <c r="J282" s="18" t="str">
        <f t="shared" si="53"/>
        <v/>
      </c>
      <c r="K282" s="17"/>
    </row>
    <row r="283" spans="1:13" s="15" customFormat="1" x14ac:dyDescent="0.2">
      <c r="A283" s="372"/>
      <c r="B283" s="112" t="s">
        <v>297</v>
      </c>
      <c r="C283" s="199"/>
      <c r="D283" s="35" t="str">
        <f t="shared" si="49"/>
        <v/>
      </c>
      <c r="E283" s="199"/>
      <c r="F283" s="35" t="str">
        <f t="shared" si="50"/>
        <v/>
      </c>
      <c r="G283" s="39">
        <f t="shared" si="54"/>
        <v>0</v>
      </c>
      <c r="H283" s="35" t="str">
        <f t="shared" si="51"/>
        <v/>
      </c>
      <c r="I283" s="18" t="str">
        <f t="shared" si="52"/>
        <v/>
      </c>
      <c r="J283" s="18" t="str">
        <f t="shared" si="53"/>
        <v/>
      </c>
      <c r="K283" s="17"/>
    </row>
    <row r="284" spans="1:13" s="15" customFormat="1" x14ac:dyDescent="0.2">
      <c r="A284" s="372"/>
      <c r="B284" s="112" t="s">
        <v>262</v>
      </c>
      <c r="C284" s="199"/>
      <c r="D284" s="35" t="str">
        <f t="shared" si="49"/>
        <v/>
      </c>
      <c r="E284" s="199"/>
      <c r="F284" s="35" t="str">
        <f t="shared" si="50"/>
        <v/>
      </c>
      <c r="G284" s="39">
        <f t="shared" si="54"/>
        <v>0</v>
      </c>
      <c r="H284" s="35" t="str">
        <f t="shared" si="51"/>
        <v/>
      </c>
      <c r="I284" s="18" t="str">
        <f t="shared" si="52"/>
        <v/>
      </c>
      <c r="J284" s="18" t="str">
        <f t="shared" si="53"/>
        <v/>
      </c>
      <c r="K284" s="17"/>
    </row>
    <row r="285" spans="1:13" s="15" customFormat="1" x14ac:dyDescent="0.2">
      <c r="A285" s="372"/>
      <c r="B285" s="112" t="s">
        <v>419</v>
      </c>
      <c r="C285" s="199"/>
      <c r="D285" s="35" t="str">
        <f t="shared" si="49"/>
        <v/>
      </c>
      <c r="E285" s="199"/>
      <c r="F285" s="35" t="str">
        <f t="shared" si="50"/>
        <v/>
      </c>
      <c r="G285" s="39">
        <f t="shared" si="54"/>
        <v>0</v>
      </c>
      <c r="H285" s="35" t="str">
        <f t="shared" si="51"/>
        <v/>
      </c>
      <c r="I285" s="18" t="str">
        <f t="shared" si="52"/>
        <v/>
      </c>
      <c r="J285" s="18" t="str">
        <f t="shared" si="53"/>
        <v/>
      </c>
      <c r="K285" s="17"/>
    </row>
    <row r="286" spans="1:13" s="15" customFormat="1" x14ac:dyDescent="0.2">
      <c r="A286" s="372"/>
      <c r="B286" s="112" t="s">
        <v>207</v>
      </c>
      <c r="C286" s="199"/>
      <c r="D286" s="35" t="str">
        <f t="shared" si="49"/>
        <v/>
      </c>
      <c r="E286" s="199"/>
      <c r="F286" s="35" t="str">
        <f t="shared" si="50"/>
        <v/>
      </c>
      <c r="G286" s="39">
        <f t="shared" si="54"/>
        <v>0</v>
      </c>
      <c r="H286" s="35" t="str">
        <f t="shared" si="51"/>
        <v/>
      </c>
      <c r="I286" s="18" t="str">
        <f t="shared" si="52"/>
        <v/>
      </c>
      <c r="J286" s="18" t="str">
        <f t="shared" si="53"/>
        <v/>
      </c>
      <c r="K286" s="17"/>
    </row>
    <row r="287" spans="1:13" s="15" customFormat="1" x14ac:dyDescent="0.2">
      <c r="A287" s="372"/>
      <c r="B287" s="112" t="s">
        <v>71</v>
      </c>
      <c r="C287" s="199"/>
      <c r="D287" s="35" t="str">
        <f t="shared" si="49"/>
        <v/>
      </c>
      <c r="E287" s="199"/>
      <c r="F287" s="35" t="str">
        <f t="shared" si="50"/>
        <v/>
      </c>
      <c r="G287" s="39">
        <f t="shared" si="54"/>
        <v>0</v>
      </c>
      <c r="H287" s="35" t="str">
        <f t="shared" si="51"/>
        <v/>
      </c>
      <c r="I287" s="18" t="str">
        <f t="shared" si="52"/>
        <v/>
      </c>
      <c r="J287" s="18" t="str">
        <f t="shared" si="53"/>
        <v/>
      </c>
      <c r="K287" s="17"/>
    </row>
    <row r="288" spans="1:13" s="15" customFormat="1" x14ac:dyDescent="0.2">
      <c r="A288" s="372"/>
      <c r="B288" s="112" t="s">
        <v>8</v>
      </c>
      <c r="C288" s="199"/>
      <c r="D288" s="35" t="str">
        <f t="shared" si="49"/>
        <v/>
      </c>
      <c r="E288" s="199"/>
      <c r="F288" s="35" t="str">
        <f t="shared" si="50"/>
        <v/>
      </c>
      <c r="G288" s="39">
        <f t="shared" si="54"/>
        <v>0</v>
      </c>
      <c r="H288" s="35" t="str">
        <f t="shared" si="51"/>
        <v/>
      </c>
      <c r="I288" s="18" t="str">
        <f t="shared" si="52"/>
        <v/>
      </c>
      <c r="J288" s="18" t="str">
        <f t="shared" si="53"/>
        <v/>
      </c>
      <c r="K288" s="17"/>
    </row>
    <row r="289" spans="1:11" s="15" customFormat="1" x14ac:dyDescent="0.2">
      <c r="A289" s="373"/>
      <c r="B289" s="109" t="s">
        <v>49</v>
      </c>
      <c r="C289" s="39">
        <f>C43</f>
        <v>0</v>
      </c>
      <c r="D289" s="40" t="str">
        <f>IF(C$252=0,"",C289/C$252)</f>
        <v/>
      </c>
      <c r="E289" s="39">
        <f>D43</f>
        <v>0</v>
      </c>
      <c r="F289" s="40" t="str">
        <f>IF(D$252=0,"",E289/D$252)</f>
        <v/>
      </c>
      <c r="G289" s="39">
        <f>C289+E289</f>
        <v>0</v>
      </c>
      <c r="H289" s="35" t="str">
        <f>IF(G$289=0,"",G289/G$289)</f>
        <v/>
      </c>
      <c r="I289" s="43">
        <f>SUM(I270:I288)</f>
        <v>0</v>
      </c>
      <c r="J289" s="43">
        <f>SUM(J270:J288)</f>
        <v>0</v>
      </c>
      <c r="K289" s="97"/>
    </row>
    <row r="290" spans="1:11" ht="14.25" x14ac:dyDescent="0.2">
      <c r="A290" s="22"/>
      <c r="B290" s="22"/>
      <c r="C290" s="22"/>
      <c r="D290" s="22"/>
      <c r="E290" s="22"/>
      <c r="F290" s="22"/>
      <c r="I290" s="15"/>
      <c r="K290" s="97"/>
    </row>
    <row r="291" spans="1:11" ht="15" x14ac:dyDescent="0.2">
      <c r="A291" s="217" t="s">
        <v>79</v>
      </c>
      <c r="B291" s="369" t="s">
        <v>277</v>
      </c>
      <c r="C291" s="370"/>
      <c r="D291" s="370"/>
      <c r="E291" s="370"/>
      <c r="F291" s="370"/>
      <c r="G291" s="370"/>
      <c r="H291" s="370"/>
      <c r="I291" s="370"/>
    </row>
    <row r="292" spans="1:11" x14ac:dyDescent="0.2">
      <c r="A292" s="18" t="str">
        <f>IF(G305=0,"","Mindestens ein Eintrag zur Anzahl der Gruppen in Tabelle 3.4 fehlt")</f>
        <v/>
      </c>
      <c r="I292" s="15"/>
    </row>
    <row r="293" spans="1:11" s="15" customFormat="1" x14ac:dyDescent="0.2">
      <c r="A293" s="376" t="s">
        <v>100</v>
      </c>
      <c r="B293" s="360" t="s">
        <v>223</v>
      </c>
      <c r="C293" s="374" t="s">
        <v>135</v>
      </c>
      <c r="D293" s="447" t="s">
        <v>139</v>
      </c>
      <c r="E293" s="448"/>
      <c r="F293" s="449"/>
      <c r="G293" s="17"/>
      <c r="H293" s="17"/>
    </row>
    <row r="294" spans="1:11" s="15" customFormat="1" ht="25.5" x14ac:dyDescent="0.2">
      <c r="A294" s="413"/>
      <c r="B294" s="446"/>
      <c r="C294" s="375"/>
      <c r="D294" s="224" t="s">
        <v>137</v>
      </c>
      <c r="E294" s="224" t="s">
        <v>136</v>
      </c>
      <c r="F294" s="224" t="s">
        <v>49</v>
      </c>
      <c r="G294" s="17"/>
      <c r="H294" s="17"/>
    </row>
    <row r="295" spans="1:11" s="15" customFormat="1" x14ac:dyDescent="0.2">
      <c r="A295" s="383" t="s">
        <v>142</v>
      </c>
      <c r="B295" s="49" t="s">
        <v>72</v>
      </c>
      <c r="C295" s="196"/>
      <c r="D295" s="197"/>
      <c r="E295" s="197"/>
      <c r="F295" s="223">
        <f>D295+E295</f>
        <v>0</v>
      </c>
      <c r="G295" s="18" t="str">
        <f>IF(AND(F295&gt;0,C295&lt;1),1,"")</f>
        <v/>
      </c>
      <c r="H295" s="17"/>
    </row>
    <row r="296" spans="1:11" s="15" customFormat="1" x14ac:dyDescent="0.2">
      <c r="A296" s="372"/>
      <c r="B296" s="49" t="s">
        <v>73</v>
      </c>
      <c r="C296" s="196"/>
      <c r="D296" s="197"/>
      <c r="E296" s="197"/>
      <c r="F296" s="223">
        <f t="shared" ref="F296:F305" si="55">D296+E296</f>
        <v>0</v>
      </c>
      <c r="G296" s="18" t="str">
        <f t="shared" ref="G296:G304" si="56">IF(AND(F296&gt;0,C296&lt;1),1,"")</f>
        <v/>
      </c>
      <c r="H296" s="17"/>
    </row>
    <row r="297" spans="1:11" s="15" customFormat="1" x14ac:dyDescent="0.2">
      <c r="A297" s="372"/>
      <c r="B297" s="49" t="s">
        <v>74</v>
      </c>
      <c r="C297" s="196"/>
      <c r="D297" s="197"/>
      <c r="E297" s="197"/>
      <c r="F297" s="223">
        <f t="shared" si="55"/>
        <v>0</v>
      </c>
      <c r="G297" s="18" t="str">
        <f t="shared" si="56"/>
        <v/>
      </c>
      <c r="H297" s="17"/>
    </row>
    <row r="298" spans="1:11" s="15" customFormat="1" x14ac:dyDescent="0.2">
      <c r="A298" s="372"/>
      <c r="B298" s="49" t="s">
        <v>75</v>
      </c>
      <c r="C298" s="196"/>
      <c r="D298" s="197"/>
      <c r="E298" s="197"/>
      <c r="F298" s="223">
        <f t="shared" si="55"/>
        <v>0</v>
      </c>
      <c r="G298" s="18" t="str">
        <f t="shared" si="56"/>
        <v/>
      </c>
      <c r="H298" s="17"/>
    </row>
    <row r="299" spans="1:11" s="15" customFormat="1" x14ac:dyDescent="0.2">
      <c r="A299" s="372"/>
      <c r="B299" s="49" t="s">
        <v>76</v>
      </c>
      <c r="C299" s="196"/>
      <c r="D299" s="197"/>
      <c r="E299" s="197"/>
      <c r="F299" s="223">
        <f t="shared" si="55"/>
        <v>0</v>
      </c>
      <c r="G299" s="18" t="str">
        <f t="shared" si="56"/>
        <v/>
      </c>
      <c r="H299" s="17"/>
    </row>
    <row r="300" spans="1:11" s="15" customFormat="1" x14ac:dyDescent="0.2">
      <c r="A300" s="372"/>
      <c r="B300" s="49" t="s">
        <v>77</v>
      </c>
      <c r="C300" s="196"/>
      <c r="D300" s="197"/>
      <c r="E300" s="197"/>
      <c r="F300" s="223">
        <f t="shared" si="55"/>
        <v>0</v>
      </c>
      <c r="G300" s="18" t="str">
        <f t="shared" si="56"/>
        <v/>
      </c>
      <c r="H300" s="17"/>
    </row>
    <row r="301" spans="1:11" s="15" customFormat="1" x14ac:dyDescent="0.2">
      <c r="A301" s="372"/>
      <c r="B301" s="49" t="s">
        <v>78</v>
      </c>
      <c r="C301" s="196"/>
      <c r="D301" s="197"/>
      <c r="E301" s="197"/>
      <c r="F301" s="223">
        <f t="shared" si="55"/>
        <v>0</v>
      </c>
      <c r="G301" s="18" t="str">
        <f t="shared" si="56"/>
        <v/>
      </c>
      <c r="H301" s="17"/>
    </row>
    <row r="302" spans="1:11" s="15" customFormat="1" x14ac:dyDescent="0.2">
      <c r="A302" s="372"/>
      <c r="B302" s="49" t="s">
        <v>193</v>
      </c>
      <c r="C302" s="196"/>
      <c r="D302" s="286"/>
      <c r="E302" s="197"/>
      <c r="F302" s="223">
        <f t="shared" si="55"/>
        <v>0</v>
      </c>
      <c r="G302" s="18" t="str">
        <f t="shared" si="56"/>
        <v/>
      </c>
      <c r="H302" s="17"/>
    </row>
    <row r="303" spans="1:11" s="15" customFormat="1" x14ac:dyDescent="0.2">
      <c r="A303" s="372"/>
      <c r="B303" s="112" t="s">
        <v>208</v>
      </c>
      <c r="C303" s="196"/>
      <c r="D303" s="197"/>
      <c r="E303" s="197"/>
      <c r="F303" s="223">
        <f t="shared" si="55"/>
        <v>0</v>
      </c>
      <c r="G303" s="18" t="str">
        <f t="shared" si="56"/>
        <v/>
      </c>
      <c r="H303" s="17"/>
    </row>
    <row r="304" spans="1:11" s="15" customFormat="1" x14ac:dyDescent="0.2">
      <c r="A304" s="381"/>
      <c r="B304" s="49" t="s">
        <v>106</v>
      </c>
      <c r="C304" s="196"/>
      <c r="D304" s="197"/>
      <c r="E304" s="197"/>
      <c r="F304" s="223">
        <f>D304+E304</f>
        <v>0</v>
      </c>
      <c r="G304" s="18" t="str">
        <f t="shared" si="56"/>
        <v/>
      </c>
      <c r="H304" s="17"/>
    </row>
    <row r="305" spans="1:13" ht="15" x14ac:dyDescent="0.2">
      <c r="A305" s="382"/>
      <c r="B305" s="44" t="s">
        <v>49</v>
      </c>
      <c r="C305" s="39">
        <f>SUM(C295:C304)</f>
        <v>0</v>
      </c>
      <c r="D305" s="223">
        <f>SUM(D295:D304)</f>
        <v>0</v>
      </c>
      <c r="E305" s="223">
        <f>SUM(E295:E304)</f>
        <v>0</v>
      </c>
      <c r="F305" s="223">
        <f t="shared" si="55"/>
        <v>0</v>
      </c>
      <c r="G305" s="156">
        <f>SUM(G295:G304)</f>
        <v>0</v>
      </c>
    </row>
    <row r="306" spans="1:13" x14ac:dyDescent="0.2">
      <c r="A306" s="28" t="s">
        <v>150</v>
      </c>
      <c r="C306" s="18" t="str">
        <f>IF(G305&gt;0,"Stundenzahlen dürfen nur eingetragen werden wenn auch die Anzahl der Gruppen eingetragen ist","")</f>
        <v/>
      </c>
    </row>
    <row r="307" spans="1:13" ht="14.25" x14ac:dyDescent="0.2">
      <c r="A307" s="22"/>
      <c r="B307" s="22"/>
      <c r="C307" s="22"/>
    </row>
    <row r="308" spans="1:13" x14ac:dyDescent="0.2">
      <c r="A308" s="376" t="s">
        <v>44</v>
      </c>
      <c r="B308" s="360" t="s">
        <v>224</v>
      </c>
      <c r="C308" s="374" t="s">
        <v>345</v>
      </c>
      <c r="D308" s="454" t="s">
        <v>137</v>
      </c>
      <c r="E308" s="343"/>
      <c r="F308" s="454" t="s">
        <v>136</v>
      </c>
      <c r="G308" s="343"/>
      <c r="H308" s="454" t="s">
        <v>49</v>
      </c>
      <c r="I308" s="449"/>
      <c r="J308" s="97"/>
    </row>
    <row r="309" spans="1:13" s="15" customFormat="1" x14ac:dyDescent="0.2">
      <c r="A309" s="413"/>
      <c r="B309" s="446"/>
      <c r="C309" s="375"/>
      <c r="D309" s="114" t="s">
        <v>50</v>
      </c>
      <c r="E309" s="215" t="s">
        <v>80</v>
      </c>
      <c r="F309" s="114" t="s">
        <v>98</v>
      </c>
      <c r="G309" s="215" t="s">
        <v>80</v>
      </c>
      <c r="H309" s="114" t="s">
        <v>98</v>
      </c>
      <c r="I309" s="215" t="s">
        <v>80</v>
      </c>
      <c r="J309" s="97"/>
    </row>
    <row r="310" spans="1:13" s="15" customFormat="1" x14ac:dyDescent="0.2">
      <c r="A310" s="54" t="s">
        <v>44</v>
      </c>
      <c r="B310" s="109" t="s">
        <v>49</v>
      </c>
      <c r="C310" s="225"/>
      <c r="D310" s="295">
        <f>D319+D341+D326+D333</f>
        <v>0</v>
      </c>
      <c r="E310" s="45">
        <f>E312+E319+E326+E333+E341+E343+E345+E347+E348</f>
        <v>0</v>
      </c>
      <c r="F310" s="295">
        <f>F319+F341+F326+F333</f>
        <v>0</v>
      </c>
      <c r="G310" s="45">
        <f>G312+G319+G326+G333+G341+G343+G345+G347+G348</f>
        <v>0</v>
      </c>
      <c r="H310" s="115">
        <f>D310+F310</f>
        <v>0</v>
      </c>
      <c r="I310" s="203">
        <f>E310+G310</f>
        <v>0</v>
      </c>
      <c r="J310" s="97"/>
    </row>
    <row r="311" spans="1:13" s="15" customFormat="1" x14ac:dyDescent="0.2">
      <c r="A311" s="54" t="s">
        <v>99</v>
      </c>
      <c r="B311" s="226" t="s">
        <v>197</v>
      </c>
      <c r="C311" s="200"/>
      <c r="D311" s="200"/>
      <c r="E311" s="200"/>
      <c r="F311" s="200"/>
      <c r="G311" s="200"/>
      <c r="H311" s="200"/>
      <c r="I311" s="201"/>
    </row>
    <row r="312" spans="1:13" s="15" customFormat="1" x14ac:dyDescent="0.2">
      <c r="A312" s="110"/>
      <c r="B312" s="53" t="s">
        <v>209</v>
      </c>
      <c r="C312" s="450"/>
      <c r="D312" s="343"/>
      <c r="E312" s="124">
        <f>SUM(J24:J28)*52*2</f>
        <v>0</v>
      </c>
      <c r="F312" s="46"/>
      <c r="G312" s="124">
        <f>SUM(J29:J33)*52*2</f>
        <v>0</v>
      </c>
      <c r="H312" s="46"/>
      <c r="I312" s="203">
        <f>E312+G312</f>
        <v>0</v>
      </c>
      <c r="J312" s="97"/>
      <c r="K312" s="17"/>
      <c r="L312" s="17"/>
      <c r="M312" s="17"/>
    </row>
    <row r="313" spans="1:13" s="15" customFormat="1" x14ac:dyDescent="0.2">
      <c r="A313" s="54" t="s">
        <v>101</v>
      </c>
      <c r="B313" s="226" t="s">
        <v>234</v>
      </c>
      <c r="C313" s="200"/>
      <c r="D313" s="200"/>
      <c r="E313" s="200"/>
      <c r="F313" s="200"/>
      <c r="G313" s="200"/>
      <c r="H313" s="200"/>
      <c r="I313" s="201"/>
      <c r="J313" s="97"/>
    </row>
    <row r="314" spans="1:13" s="15" customFormat="1" x14ac:dyDescent="0.2">
      <c r="A314" s="451" t="s">
        <v>142</v>
      </c>
      <c r="B314" s="49" t="s">
        <v>111</v>
      </c>
      <c r="C314" s="117">
        <v>1.5</v>
      </c>
      <c r="D314" s="205"/>
      <c r="E314" s="118">
        <f>D314*C314</f>
        <v>0</v>
      </c>
      <c r="F314" s="205"/>
      <c r="G314" s="116">
        <f>F314*C314</f>
        <v>0</v>
      </c>
      <c r="H314" s="115">
        <f t="shared" ref="H314:I316" si="57">D314+F314</f>
        <v>0</v>
      </c>
      <c r="I314" s="203">
        <f t="shared" si="57"/>
        <v>0</v>
      </c>
    </row>
    <row r="315" spans="1:13" s="15" customFormat="1" x14ac:dyDescent="0.2">
      <c r="A315" s="395"/>
      <c r="B315" s="111" t="s">
        <v>340</v>
      </c>
      <c r="C315" s="117">
        <v>2.5</v>
      </c>
      <c r="D315" s="205"/>
      <c r="E315" s="118">
        <f t="shared" ref="E315:E316" si="58">D315*C315</f>
        <v>0</v>
      </c>
      <c r="F315" s="205"/>
      <c r="G315" s="116">
        <f t="shared" ref="G315:G316" si="59">F315*C315</f>
        <v>0</v>
      </c>
      <c r="H315" s="115">
        <f t="shared" si="57"/>
        <v>0</v>
      </c>
      <c r="I315" s="203">
        <f t="shared" si="57"/>
        <v>0</v>
      </c>
      <c r="J315" s="97"/>
      <c r="K315" s="17"/>
      <c r="L315" s="17"/>
      <c r="M315" s="17"/>
    </row>
    <row r="316" spans="1:13" s="15" customFormat="1" x14ac:dyDescent="0.2">
      <c r="A316" s="395"/>
      <c r="B316" s="111" t="s">
        <v>341</v>
      </c>
      <c r="C316" s="117">
        <v>1.5</v>
      </c>
      <c r="D316" s="205"/>
      <c r="E316" s="118">
        <f t="shared" si="58"/>
        <v>0</v>
      </c>
      <c r="F316" s="205"/>
      <c r="G316" s="116">
        <f t="shared" si="59"/>
        <v>0</v>
      </c>
      <c r="H316" s="115">
        <f t="shared" si="57"/>
        <v>0</v>
      </c>
      <c r="I316" s="203">
        <f t="shared" si="57"/>
        <v>0</v>
      </c>
      <c r="J316" s="97"/>
    </row>
    <row r="317" spans="1:13" s="15" customFormat="1" x14ac:dyDescent="0.2">
      <c r="A317" s="395"/>
      <c r="B317" s="49" t="s">
        <v>112</v>
      </c>
      <c r="C317" s="117">
        <v>2.5</v>
      </c>
      <c r="D317" s="205"/>
      <c r="E317" s="118">
        <f>D317*C317</f>
        <v>0</v>
      </c>
      <c r="F317" s="205"/>
      <c r="G317" s="116">
        <f>F317*C317</f>
        <v>0</v>
      </c>
      <c r="H317" s="115">
        <f t="shared" ref="H317:I319" si="60">D317+F317</f>
        <v>0</v>
      </c>
      <c r="I317" s="203">
        <f t="shared" si="60"/>
        <v>0</v>
      </c>
      <c r="J317" s="97"/>
    </row>
    <row r="318" spans="1:13" s="15" customFormat="1" x14ac:dyDescent="0.2">
      <c r="A318" s="395"/>
      <c r="B318" s="49" t="s">
        <v>113</v>
      </c>
      <c r="C318" s="117">
        <v>2.5</v>
      </c>
      <c r="D318" s="205"/>
      <c r="E318" s="118">
        <f>D318*C318</f>
        <v>0</v>
      </c>
      <c r="F318" s="205"/>
      <c r="G318" s="116">
        <f>F318*C318</f>
        <v>0</v>
      </c>
      <c r="H318" s="115">
        <f t="shared" si="60"/>
        <v>0</v>
      </c>
      <c r="I318" s="203">
        <f t="shared" si="60"/>
        <v>0</v>
      </c>
      <c r="J318" s="97"/>
    </row>
    <row r="319" spans="1:13" s="15" customFormat="1" x14ac:dyDescent="0.2">
      <c r="A319" s="379"/>
      <c r="B319" s="109" t="s">
        <v>49</v>
      </c>
      <c r="C319" s="225"/>
      <c r="D319" s="206">
        <f>SUM(D314:D314:D318)</f>
        <v>0</v>
      </c>
      <c r="E319" s="223">
        <f>SUM(E314:E318)</f>
        <v>0</v>
      </c>
      <c r="F319" s="206">
        <f>SUM(F314:F318)</f>
        <v>0</v>
      </c>
      <c r="G319" s="223">
        <f>SUM(G314:G318)</f>
        <v>0</v>
      </c>
      <c r="H319" s="115">
        <f t="shared" si="60"/>
        <v>0</v>
      </c>
      <c r="I319" s="203">
        <f t="shared" si="60"/>
        <v>0</v>
      </c>
    </row>
    <row r="320" spans="1:13" s="15" customFormat="1" ht="12.75" customHeight="1" x14ac:dyDescent="0.2">
      <c r="A320" s="54" t="s">
        <v>126</v>
      </c>
      <c r="B320" s="202" t="s">
        <v>323</v>
      </c>
      <c r="C320" s="200"/>
      <c r="D320" s="200"/>
      <c r="E320" s="200"/>
      <c r="F320" s="200"/>
      <c r="G320" s="200"/>
      <c r="H320" s="200"/>
      <c r="I320" s="201"/>
      <c r="J320" s="97"/>
      <c r="K320" s="17"/>
      <c r="L320" s="17"/>
      <c r="M320" s="17"/>
    </row>
    <row r="321" spans="1:12" s="15" customFormat="1" x14ac:dyDescent="0.2">
      <c r="A321" s="383" t="s">
        <v>142</v>
      </c>
      <c r="B321" s="34" t="s">
        <v>45</v>
      </c>
      <c r="C321" s="117">
        <v>0.5</v>
      </c>
      <c r="D321" s="205"/>
      <c r="E321" s="118">
        <f>D321*C321</f>
        <v>0</v>
      </c>
      <c r="F321" s="205"/>
      <c r="G321" s="116">
        <f>F321*C321</f>
        <v>0</v>
      </c>
      <c r="H321" s="115">
        <f t="shared" ref="H321:H326" si="61">D321+F321</f>
        <v>0</v>
      </c>
      <c r="I321" s="203">
        <f>E321+G321</f>
        <v>0</v>
      </c>
      <c r="J321" s="97"/>
    </row>
    <row r="322" spans="1:12" s="15" customFormat="1" x14ac:dyDescent="0.2">
      <c r="A322" s="395"/>
      <c r="B322" s="186" t="s">
        <v>337</v>
      </c>
      <c r="C322" s="117">
        <v>1</v>
      </c>
      <c r="D322" s="205"/>
      <c r="E322" s="118">
        <f>D322*C322</f>
        <v>0</v>
      </c>
      <c r="F322" s="205"/>
      <c r="G322" s="116">
        <f t="shared" ref="G322:G325" si="62">F322*C322</f>
        <v>0</v>
      </c>
      <c r="H322" s="115">
        <f t="shared" si="61"/>
        <v>0</v>
      </c>
      <c r="I322" s="203">
        <f t="shared" ref="I322:I326" si="63">E322+G322</f>
        <v>0</v>
      </c>
      <c r="J322" s="97"/>
    </row>
    <row r="323" spans="1:12" s="15" customFormat="1" x14ac:dyDescent="0.2">
      <c r="A323" s="395"/>
      <c r="B323" s="111" t="s">
        <v>317</v>
      </c>
      <c r="C323" s="117">
        <v>1</v>
      </c>
      <c r="D323" s="205"/>
      <c r="E323" s="118">
        <f>D323*C323</f>
        <v>0</v>
      </c>
      <c r="F323" s="205"/>
      <c r="G323" s="116">
        <f t="shared" si="62"/>
        <v>0</v>
      </c>
      <c r="H323" s="115">
        <f>D323+F323</f>
        <v>0</v>
      </c>
      <c r="I323" s="203">
        <f t="shared" si="63"/>
        <v>0</v>
      </c>
      <c r="J323" s="97"/>
    </row>
    <row r="324" spans="1:12" s="15" customFormat="1" x14ac:dyDescent="0.2">
      <c r="A324" s="395"/>
      <c r="B324" s="112" t="s">
        <v>319</v>
      </c>
      <c r="C324" s="117">
        <v>0.5</v>
      </c>
      <c r="D324" s="205"/>
      <c r="E324" s="118">
        <f>D324*C324</f>
        <v>0</v>
      </c>
      <c r="F324" s="205"/>
      <c r="G324" s="116">
        <f t="shared" si="62"/>
        <v>0</v>
      </c>
      <c r="H324" s="115">
        <f>D324+F324</f>
        <v>0</v>
      </c>
      <c r="I324" s="203">
        <f t="shared" si="63"/>
        <v>0</v>
      </c>
      <c r="J324" s="97"/>
    </row>
    <row r="325" spans="1:12" s="15" customFormat="1" x14ac:dyDescent="0.2">
      <c r="A325" s="395"/>
      <c r="B325" s="49" t="s">
        <v>318</v>
      </c>
      <c r="C325" s="117">
        <v>1</v>
      </c>
      <c r="D325" s="205"/>
      <c r="E325" s="118">
        <f>D325*C325</f>
        <v>0</v>
      </c>
      <c r="F325" s="205"/>
      <c r="G325" s="116">
        <f t="shared" si="62"/>
        <v>0</v>
      </c>
      <c r="H325" s="115">
        <f t="shared" si="61"/>
        <v>0</v>
      </c>
      <c r="I325" s="203">
        <f t="shared" si="63"/>
        <v>0</v>
      </c>
      <c r="J325" s="97"/>
    </row>
    <row r="326" spans="1:12" s="15" customFormat="1" x14ac:dyDescent="0.2">
      <c r="A326" s="379"/>
      <c r="B326" s="109" t="s">
        <v>49</v>
      </c>
      <c r="C326" s="225"/>
      <c r="D326" s="206">
        <f t="shared" ref="D326:G326" si="64">SUM(D321:D325)</f>
        <v>0</v>
      </c>
      <c r="E326" s="223">
        <f t="shared" si="64"/>
        <v>0</v>
      </c>
      <c r="F326" s="206">
        <f t="shared" si="64"/>
        <v>0</v>
      </c>
      <c r="G326" s="223">
        <f t="shared" si="64"/>
        <v>0</v>
      </c>
      <c r="H326" s="115">
        <f t="shared" si="61"/>
        <v>0</v>
      </c>
      <c r="I326" s="203">
        <f t="shared" si="63"/>
        <v>0</v>
      </c>
      <c r="J326" s="97"/>
      <c r="K326" s="97"/>
    </row>
    <row r="327" spans="1:12" s="15" customFormat="1" ht="30.75" customHeight="1" x14ac:dyDescent="0.2">
      <c r="A327" s="54" t="s">
        <v>127</v>
      </c>
      <c r="B327" s="442" t="s">
        <v>316</v>
      </c>
      <c r="C327" s="443"/>
      <c r="D327" s="443"/>
      <c r="E327" s="443"/>
      <c r="F327" s="443"/>
      <c r="G327" s="443"/>
      <c r="H327" s="443"/>
      <c r="I327" s="444"/>
      <c r="J327" s="97"/>
      <c r="K327" s="97"/>
    </row>
    <row r="328" spans="1:12" s="15" customFormat="1" x14ac:dyDescent="0.2">
      <c r="A328" s="383" t="s">
        <v>142</v>
      </c>
      <c r="B328" s="34" t="s">
        <v>45</v>
      </c>
      <c r="C328" s="117">
        <v>0.5</v>
      </c>
      <c r="D328" s="205"/>
      <c r="E328" s="116">
        <f>D328*C328</f>
        <v>0</v>
      </c>
      <c r="F328" s="205"/>
      <c r="G328" s="116">
        <f>F328*C328</f>
        <v>0</v>
      </c>
      <c r="H328" s="115">
        <f t="shared" ref="H328:H341" si="65">D328+F328</f>
        <v>0</v>
      </c>
      <c r="I328" s="203">
        <f t="shared" ref="I328:I333" si="66">E328+G328</f>
        <v>0</v>
      </c>
      <c r="J328" s="97"/>
      <c r="K328" s="97"/>
      <c r="L328" s="20"/>
    </row>
    <row r="329" spans="1:12" s="15" customFormat="1" x14ac:dyDescent="0.2">
      <c r="A329" s="395"/>
      <c r="B329" s="186" t="s">
        <v>337</v>
      </c>
      <c r="C329" s="117">
        <v>1</v>
      </c>
      <c r="D329" s="205"/>
      <c r="E329" s="116">
        <f>D329*C329</f>
        <v>0</v>
      </c>
      <c r="F329" s="205"/>
      <c r="G329" s="116">
        <f t="shared" ref="G329:G332" si="67">F329*C329</f>
        <v>0</v>
      </c>
      <c r="H329" s="115">
        <f t="shared" si="65"/>
        <v>0</v>
      </c>
      <c r="I329" s="203">
        <f t="shared" si="66"/>
        <v>0</v>
      </c>
      <c r="J329" s="182"/>
      <c r="K329" s="20"/>
      <c r="L329" s="20"/>
    </row>
    <row r="330" spans="1:12" s="15" customFormat="1" x14ac:dyDescent="0.2">
      <c r="A330" s="395"/>
      <c r="B330" s="112" t="s">
        <v>317</v>
      </c>
      <c r="C330" s="117">
        <v>1</v>
      </c>
      <c r="D330" s="205"/>
      <c r="E330" s="116">
        <f>D330*C330</f>
        <v>0</v>
      </c>
      <c r="F330" s="205"/>
      <c r="G330" s="116">
        <f t="shared" si="67"/>
        <v>0</v>
      </c>
      <c r="H330" s="115">
        <f>D330+F330</f>
        <v>0</v>
      </c>
      <c r="I330" s="203">
        <f t="shared" si="66"/>
        <v>0</v>
      </c>
      <c r="J330" s="20"/>
      <c r="K330" s="20"/>
      <c r="L330" s="20"/>
    </row>
    <row r="331" spans="1:12" s="15" customFormat="1" x14ac:dyDescent="0.2">
      <c r="A331" s="395"/>
      <c r="B331" s="112" t="s">
        <v>319</v>
      </c>
      <c r="C331" s="117">
        <v>0.5</v>
      </c>
      <c r="D331" s="205"/>
      <c r="E331" s="118">
        <f>D331*C331</f>
        <v>0</v>
      </c>
      <c r="F331" s="205"/>
      <c r="G331" s="116">
        <f t="shared" si="67"/>
        <v>0</v>
      </c>
      <c r="H331" s="115">
        <f>D331+F331</f>
        <v>0</v>
      </c>
      <c r="I331" s="203">
        <f t="shared" si="66"/>
        <v>0</v>
      </c>
      <c r="J331" s="97"/>
    </row>
    <row r="332" spans="1:12" s="15" customFormat="1" x14ac:dyDescent="0.2">
      <c r="A332" s="395"/>
      <c r="B332" s="49" t="s">
        <v>318</v>
      </c>
      <c r="C332" s="117">
        <v>1</v>
      </c>
      <c r="D332" s="205"/>
      <c r="E332" s="116">
        <f>D332*C332</f>
        <v>0</v>
      </c>
      <c r="F332" s="205"/>
      <c r="G332" s="116">
        <f t="shared" si="67"/>
        <v>0</v>
      </c>
      <c r="H332" s="115">
        <f t="shared" si="65"/>
        <v>0</v>
      </c>
      <c r="I332" s="203">
        <f t="shared" si="66"/>
        <v>0</v>
      </c>
      <c r="J332" s="20"/>
      <c r="K332" s="20"/>
      <c r="L332" s="20"/>
    </row>
    <row r="333" spans="1:12" s="15" customFormat="1" x14ac:dyDescent="0.2">
      <c r="A333" s="379"/>
      <c r="B333" s="109" t="s">
        <v>49</v>
      </c>
      <c r="C333" s="225"/>
      <c r="D333" s="206">
        <f t="shared" ref="D333:G333" si="68">SUM(D328:D332)</f>
        <v>0</v>
      </c>
      <c r="E333" s="223">
        <f t="shared" si="68"/>
        <v>0</v>
      </c>
      <c r="F333" s="206">
        <f t="shared" si="68"/>
        <v>0</v>
      </c>
      <c r="G333" s="223">
        <f t="shared" si="68"/>
        <v>0</v>
      </c>
      <c r="H333" s="115">
        <f t="shared" si="65"/>
        <v>0</v>
      </c>
      <c r="I333" s="203">
        <f t="shared" si="66"/>
        <v>0</v>
      </c>
      <c r="J333" s="20"/>
      <c r="K333" s="20"/>
      <c r="L333" s="20"/>
    </row>
    <row r="334" spans="1:12" s="15" customFormat="1" x14ac:dyDescent="0.2">
      <c r="A334" s="54" t="s">
        <v>128</v>
      </c>
      <c r="B334" s="226" t="s">
        <v>326</v>
      </c>
      <c r="C334" s="200"/>
      <c r="D334" s="200"/>
      <c r="E334" s="200"/>
      <c r="F334" s="200"/>
      <c r="G334" s="200"/>
      <c r="H334" s="200"/>
      <c r="I334" s="201"/>
    </row>
    <row r="335" spans="1:12" s="15" customFormat="1" x14ac:dyDescent="0.2">
      <c r="A335" s="383" t="s">
        <v>142</v>
      </c>
      <c r="B335" s="119" t="s">
        <v>111</v>
      </c>
      <c r="C335" s="117">
        <v>1</v>
      </c>
      <c r="D335" s="205"/>
      <c r="E335" s="116">
        <f>D335*C335</f>
        <v>0</v>
      </c>
      <c r="F335" s="205"/>
      <c r="G335" s="116">
        <f>F335*C335</f>
        <v>0</v>
      </c>
      <c r="H335" s="115">
        <f t="shared" si="65"/>
        <v>0</v>
      </c>
      <c r="I335" s="203">
        <f>E335+G335</f>
        <v>0</v>
      </c>
    </row>
    <row r="336" spans="1:12" s="15" customFormat="1" x14ac:dyDescent="0.2">
      <c r="A336" s="395"/>
      <c r="B336" s="112" t="s">
        <v>340</v>
      </c>
      <c r="C336" s="117">
        <v>2</v>
      </c>
      <c r="D336" s="205"/>
      <c r="E336" s="116">
        <f t="shared" ref="E336:E340" si="69">D336*C336</f>
        <v>0</v>
      </c>
      <c r="F336" s="205"/>
      <c r="G336" s="116">
        <f t="shared" ref="G336:G340" si="70">F336*C336</f>
        <v>0</v>
      </c>
      <c r="H336" s="115">
        <f t="shared" si="65"/>
        <v>0</v>
      </c>
      <c r="I336" s="203">
        <f t="shared" ref="I336:I341" si="71">E336+G336</f>
        <v>0</v>
      </c>
    </row>
    <row r="337" spans="1:12" s="15" customFormat="1" x14ac:dyDescent="0.2">
      <c r="A337" s="395"/>
      <c r="B337" s="120" t="s">
        <v>341</v>
      </c>
      <c r="C337" s="117">
        <v>1</v>
      </c>
      <c r="D337" s="205"/>
      <c r="E337" s="116">
        <f t="shared" si="69"/>
        <v>0</v>
      </c>
      <c r="F337" s="205"/>
      <c r="G337" s="116">
        <f t="shared" si="70"/>
        <v>0</v>
      </c>
      <c r="H337" s="115">
        <f t="shared" si="65"/>
        <v>0</v>
      </c>
      <c r="I337" s="203">
        <f t="shared" si="71"/>
        <v>0</v>
      </c>
    </row>
    <row r="338" spans="1:12" s="15" customFormat="1" x14ac:dyDescent="0.2">
      <c r="A338" s="395"/>
      <c r="B338" s="120" t="s">
        <v>112</v>
      </c>
      <c r="C338" s="117">
        <v>2</v>
      </c>
      <c r="D338" s="205"/>
      <c r="E338" s="116">
        <f t="shared" si="69"/>
        <v>0</v>
      </c>
      <c r="F338" s="205"/>
      <c r="G338" s="116">
        <f t="shared" si="70"/>
        <v>0</v>
      </c>
      <c r="H338" s="115">
        <f t="shared" si="65"/>
        <v>0</v>
      </c>
      <c r="I338" s="203">
        <f t="shared" si="71"/>
        <v>0</v>
      </c>
    </row>
    <row r="339" spans="1:12" s="15" customFormat="1" x14ac:dyDescent="0.2">
      <c r="A339" s="395"/>
      <c r="B339" s="121" t="s">
        <v>113</v>
      </c>
      <c r="C339" s="117">
        <v>2</v>
      </c>
      <c r="D339" s="205"/>
      <c r="E339" s="116">
        <f t="shared" si="69"/>
        <v>0</v>
      </c>
      <c r="F339" s="205"/>
      <c r="G339" s="116">
        <f t="shared" si="70"/>
        <v>0</v>
      </c>
      <c r="H339" s="115">
        <f t="shared" si="65"/>
        <v>0</v>
      </c>
      <c r="I339" s="203">
        <f t="shared" si="71"/>
        <v>0</v>
      </c>
    </row>
    <row r="340" spans="1:12" s="15" customFormat="1" x14ac:dyDescent="0.2">
      <c r="A340" s="395"/>
      <c r="B340" s="121" t="s">
        <v>110</v>
      </c>
      <c r="C340" s="117">
        <v>2</v>
      </c>
      <c r="D340" s="205"/>
      <c r="E340" s="116">
        <f t="shared" si="69"/>
        <v>0</v>
      </c>
      <c r="F340" s="205"/>
      <c r="G340" s="116">
        <f t="shared" si="70"/>
        <v>0</v>
      </c>
      <c r="H340" s="115">
        <f t="shared" si="65"/>
        <v>0</v>
      </c>
      <c r="I340" s="203">
        <f t="shared" si="71"/>
        <v>0</v>
      </c>
    </row>
    <row r="341" spans="1:12" s="15" customFormat="1" x14ac:dyDescent="0.2">
      <c r="A341" s="379"/>
      <c r="B341" s="123" t="s">
        <v>49</v>
      </c>
      <c r="C341" s="225"/>
      <c r="D341" s="206">
        <f t="shared" ref="D341:G341" si="72">SUM(D335:D340)</f>
        <v>0</v>
      </c>
      <c r="E341" s="223">
        <f t="shared" si="72"/>
        <v>0</v>
      </c>
      <c r="F341" s="206">
        <f t="shared" si="72"/>
        <v>0</v>
      </c>
      <c r="G341" s="223">
        <f t="shared" si="72"/>
        <v>0</v>
      </c>
      <c r="H341" s="115">
        <f t="shared" si="65"/>
        <v>0</v>
      </c>
      <c r="I341" s="203">
        <f t="shared" si="71"/>
        <v>0</v>
      </c>
      <c r="K341" s="97"/>
    </row>
    <row r="342" spans="1:12" s="15" customFormat="1" x14ac:dyDescent="0.2">
      <c r="A342" s="54" t="s">
        <v>129</v>
      </c>
      <c r="B342" s="226" t="s">
        <v>235</v>
      </c>
      <c r="C342" s="200"/>
      <c r="D342" s="200"/>
      <c r="E342" s="200"/>
      <c r="F342" s="200"/>
      <c r="G342" s="200"/>
      <c r="H342" s="200"/>
      <c r="I342" s="201"/>
    </row>
    <row r="343" spans="1:12" s="15" customFormat="1" x14ac:dyDescent="0.2">
      <c r="A343" s="219"/>
      <c r="B343" s="123" t="s">
        <v>131</v>
      </c>
      <c r="C343" s="450"/>
      <c r="D343" s="449"/>
      <c r="E343" s="124">
        <f>D305</f>
        <v>0</v>
      </c>
      <c r="F343" s="122"/>
      <c r="G343" s="124">
        <f>E305</f>
        <v>0</v>
      </c>
      <c r="H343" s="122"/>
      <c r="I343" s="203">
        <f>E343+G343</f>
        <v>0</v>
      </c>
    </row>
    <row r="344" spans="1:12" s="15" customFormat="1" x14ac:dyDescent="0.2">
      <c r="A344" s="54" t="s">
        <v>130</v>
      </c>
      <c r="B344" s="226" t="s">
        <v>46</v>
      </c>
      <c r="C344" s="200"/>
      <c r="D344" s="200"/>
      <c r="E344" s="200"/>
      <c r="F344" s="200"/>
      <c r="G344" s="200"/>
      <c r="H344" s="200"/>
      <c r="I344" s="201"/>
    </row>
    <row r="345" spans="1:12" s="15" customFormat="1" ht="25.5" x14ac:dyDescent="0.2">
      <c r="A345" s="54"/>
      <c r="B345" s="53" t="s">
        <v>320</v>
      </c>
      <c r="C345" s="450"/>
      <c r="D345" s="343"/>
      <c r="E345" s="285"/>
      <c r="F345" s="122"/>
      <c r="G345" s="285"/>
      <c r="H345" s="122"/>
      <c r="I345" s="203">
        <f>E345+G345</f>
        <v>0</v>
      </c>
      <c r="J345" s="20"/>
      <c r="K345" s="20"/>
      <c r="L345" s="20"/>
    </row>
    <row r="346" spans="1:12" s="15" customFormat="1" x14ac:dyDescent="0.2">
      <c r="A346" s="54" t="s">
        <v>302</v>
      </c>
      <c r="B346" s="226" t="s">
        <v>306</v>
      </c>
      <c r="C346" s="200"/>
      <c r="D346" s="200"/>
      <c r="E346" s="200"/>
      <c r="F346" s="200"/>
      <c r="G346" s="200"/>
      <c r="H346" s="200"/>
      <c r="I346" s="201"/>
      <c r="J346" s="20"/>
      <c r="K346" s="20"/>
      <c r="L346" s="20"/>
    </row>
    <row r="347" spans="1:12" x14ac:dyDescent="0.2">
      <c r="A347" s="383"/>
      <c r="B347" s="121" t="s">
        <v>303</v>
      </c>
      <c r="C347" s="450"/>
      <c r="D347" s="449"/>
      <c r="E347" s="124">
        <f>SUM(J24:J28)*52*2</f>
        <v>0</v>
      </c>
      <c r="F347" s="122"/>
      <c r="G347" s="124">
        <f>SUM(J29:J33)*52*2</f>
        <v>0</v>
      </c>
      <c r="H347" s="122"/>
      <c r="I347" s="45">
        <f>E347+G347</f>
        <v>0</v>
      </c>
      <c r="J347" s="20"/>
      <c r="K347" s="20"/>
      <c r="L347" s="20"/>
    </row>
    <row r="348" spans="1:12" ht="25.5" x14ac:dyDescent="0.2">
      <c r="A348" s="379"/>
      <c r="B348" s="121" t="s">
        <v>305</v>
      </c>
      <c r="C348" s="450"/>
      <c r="D348" s="449"/>
      <c r="E348" s="285"/>
      <c r="F348" s="122"/>
      <c r="G348" s="285"/>
      <c r="H348" s="122"/>
      <c r="I348" s="45">
        <f>E348+G348</f>
        <v>0</v>
      </c>
      <c r="J348" s="20"/>
      <c r="K348" s="20"/>
      <c r="L348" s="20"/>
    </row>
    <row r="349" spans="1:12" s="15" customFormat="1" x14ac:dyDescent="0.2"/>
    <row r="350" spans="1:12" s="15" customFormat="1" x14ac:dyDescent="0.2">
      <c r="A350" s="376" t="s">
        <v>102</v>
      </c>
      <c r="B350" s="414" t="s">
        <v>226</v>
      </c>
      <c r="C350" s="415"/>
      <c r="D350" s="416"/>
      <c r="E350" s="344" t="s">
        <v>138</v>
      </c>
      <c r="F350" s="333"/>
      <c r="G350" s="333"/>
      <c r="H350" s="333"/>
      <c r="I350" s="334"/>
    </row>
    <row r="351" spans="1:12" s="15" customFormat="1" x14ac:dyDescent="0.2">
      <c r="A351" s="413"/>
      <c r="B351" s="417"/>
      <c r="C351" s="418"/>
      <c r="D351" s="419"/>
      <c r="E351" s="420" t="s">
        <v>137</v>
      </c>
      <c r="F351" s="305"/>
      <c r="G351" s="420" t="s">
        <v>136</v>
      </c>
      <c r="H351" s="305"/>
      <c r="I351" s="215" t="s">
        <v>49</v>
      </c>
    </row>
    <row r="352" spans="1:12" s="15" customFormat="1" x14ac:dyDescent="0.2">
      <c r="A352" s="54" t="s">
        <v>103</v>
      </c>
      <c r="B352" s="362" t="s">
        <v>225</v>
      </c>
      <c r="C352" s="363">
        <v>5</v>
      </c>
      <c r="D352" s="363"/>
      <c r="E352" s="296"/>
      <c r="F352" s="300"/>
      <c r="G352" s="296"/>
      <c r="H352" s="300"/>
      <c r="I352" s="45">
        <f>E352+G352</f>
        <v>0</v>
      </c>
    </row>
    <row r="353" spans="1:9" s="15" customFormat="1" x14ac:dyDescent="0.2">
      <c r="A353" s="54" t="s">
        <v>123</v>
      </c>
      <c r="B353" s="362" t="s">
        <v>227</v>
      </c>
      <c r="C353" s="323">
        <v>5</v>
      </c>
      <c r="D353" s="323"/>
      <c r="E353" s="296"/>
      <c r="F353" s="300"/>
      <c r="G353" s="296"/>
      <c r="H353" s="300"/>
      <c r="I353" s="45">
        <f t="shared" ref="I353:I355" si="73">E353+G353</f>
        <v>0</v>
      </c>
    </row>
    <row r="354" spans="1:9" s="15" customFormat="1" x14ac:dyDescent="0.2">
      <c r="A354" s="54" t="s">
        <v>124</v>
      </c>
      <c r="B354" s="362" t="s">
        <v>228</v>
      </c>
      <c r="C354" s="363">
        <v>5</v>
      </c>
      <c r="D354" s="363"/>
      <c r="E354" s="296"/>
      <c r="F354" s="300"/>
      <c r="G354" s="296"/>
      <c r="H354" s="300"/>
      <c r="I354" s="45">
        <f t="shared" si="73"/>
        <v>0</v>
      </c>
    </row>
    <row r="355" spans="1:9" s="15" customFormat="1" x14ac:dyDescent="0.2">
      <c r="A355" s="54" t="s">
        <v>125</v>
      </c>
      <c r="B355" s="362" t="s">
        <v>229</v>
      </c>
      <c r="C355" s="363">
        <v>5</v>
      </c>
      <c r="D355" s="363"/>
      <c r="E355" s="296"/>
      <c r="F355" s="300"/>
      <c r="G355" s="296"/>
      <c r="H355" s="300"/>
      <c r="I355" s="45">
        <f t="shared" si="73"/>
        <v>0</v>
      </c>
    </row>
    <row r="356" spans="1:9" s="15" customFormat="1" x14ac:dyDescent="0.2">
      <c r="A356" s="54"/>
      <c r="B356" s="364" t="s">
        <v>49</v>
      </c>
      <c r="C356" s="365"/>
      <c r="D356" s="366"/>
      <c r="E356" s="367">
        <f>SUM(E352:E355)</f>
        <v>0</v>
      </c>
      <c r="F356" s="368"/>
      <c r="G356" s="367">
        <f>SUM(G352:G355)</f>
        <v>0</v>
      </c>
      <c r="H356" s="368"/>
      <c r="I356" s="45">
        <f>SUM(I352:I355)</f>
        <v>0</v>
      </c>
    </row>
    <row r="357" spans="1:9" s="15" customFormat="1" x14ac:dyDescent="0.2"/>
    <row r="359" spans="1:9" x14ac:dyDescent="0.2">
      <c r="A359" s="341" t="s">
        <v>83</v>
      </c>
      <c r="B359" s="333"/>
      <c r="C359" s="333"/>
      <c r="D359" s="333"/>
      <c r="E359" s="333"/>
      <c r="F359" s="333"/>
      <c r="G359" s="333"/>
      <c r="H359" s="333"/>
      <c r="I359" s="334"/>
    </row>
    <row r="361" spans="1:9" x14ac:dyDescent="0.2">
      <c r="A361" s="345"/>
      <c r="B361" s="346"/>
      <c r="C361" s="346"/>
      <c r="D361" s="346"/>
      <c r="E361" s="346"/>
      <c r="F361" s="346"/>
      <c r="G361" s="346"/>
      <c r="H361" s="346"/>
      <c r="I361" s="347"/>
    </row>
    <row r="362" spans="1:9" x14ac:dyDescent="0.2">
      <c r="A362" s="348"/>
      <c r="B362" s="349"/>
      <c r="C362" s="349"/>
      <c r="D362" s="349"/>
      <c r="E362" s="349"/>
      <c r="F362" s="349"/>
      <c r="G362" s="349"/>
      <c r="H362" s="349"/>
      <c r="I362" s="350"/>
    </row>
    <row r="363" spans="1:9" x14ac:dyDescent="0.2">
      <c r="A363" s="348"/>
      <c r="B363" s="349"/>
      <c r="C363" s="349"/>
      <c r="D363" s="349"/>
      <c r="E363" s="349"/>
      <c r="F363" s="349"/>
      <c r="G363" s="349"/>
      <c r="H363" s="349"/>
      <c r="I363" s="350"/>
    </row>
    <row r="364" spans="1:9" x14ac:dyDescent="0.2">
      <c r="A364" s="348"/>
      <c r="B364" s="349"/>
      <c r="C364" s="349"/>
      <c r="D364" s="349"/>
      <c r="E364" s="349"/>
      <c r="F364" s="349"/>
      <c r="G364" s="349"/>
      <c r="H364" s="349"/>
      <c r="I364" s="350"/>
    </row>
    <row r="365" spans="1:9" x14ac:dyDescent="0.2">
      <c r="A365" s="348"/>
      <c r="B365" s="349"/>
      <c r="C365" s="349"/>
      <c r="D365" s="349"/>
      <c r="E365" s="349"/>
      <c r="F365" s="349"/>
      <c r="G365" s="349"/>
      <c r="H365" s="349"/>
      <c r="I365" s="350"/>
    </row>
    <row r="366" spans="1:9" x14ac:dyDescent="0.2">
      <c r="A366" s="348"/>
      <c r="B366" s="349"/>
      <c r="C366" s="349"/>
      <c r="D366" s="349"/>
      <c r="E366" s="349"/>
      <c r="F366" s="349"/>
      <c r="G366" s="349"/>
      <c r="H366" s="349"/>
      <c r="I366" s="350"/>
    </row>
    <row r="367" spans="1:9" x14ac:dyDescent="0.2">
      <c r="A367" s="348"/>
      <c r="B367" s="349"/>
      <c r="C367" s="349"/>
      <c r="D367" s="349"/>
      <c r="E367" s="349"/>
      <c r="F367" s="349"/>
      <c r="G367" s="349"/>
      <c r="H367" s="349"/>
      <c r="I367" s="350"/>
    </row>
    <row r="368" spans="1:9" x14ac:dyDescent="0.2">
      <c r="A368" s="348"/>
      <c r="B368" s="349"/>
      <c r="C368" s="349"/>
      <c r="D368" s="349"/>
      <c r="E368" s="349"/>
      <c r="F368" s="349"/>
      <c r="G368" s="349"/>
      <c r="H368" s="349"/>
      <c r="I368" s="350"/>
    </row>
    <row r="369" spans="1:9" x14ac:dyDescent="0.2">
      <c r="A369" s="348"/>
      <c r="B369" s="349"/>
      <c r="C369" s="349"/>
      <c r="D369" s="349"/>
      <c r="E369" s="349"/>
      <c r="F369" s="349"/>
      <c r="G369" s="349"/>
      <c r="H369" s="349"/>
      <c r="I369" s="350"/>
    </row>
    <row r="370" spans="1:9" x14ac:dyDescent="0.2">
      <c r="A370" s="348"/>
      <c r="B370" s="349"/>
      <c r="C370" s="349"/>
      <c r="D370" s="349"/>
      <c r="E370" s="349"/>
      <c r="F370" s="349"/>
      <c r="G370" s="349"/>
      <c r="H370" s="349"/>
      <c r="I370" s="350"/>
    </row>
    <row r="371" spans="1:9" x14ac:dyDescent="0.2">
      <c r="A371" s="348"/>
      <c r="B371" s="349"/>
      <c r="C371" s="349"/>
      <c r="D371" s="349"/>
      <c r="E371" s="349"/>
      <c r="F371" s="349"/>
      <c r="G371" s="349"/>
      <c r="H371" s="349"/>
      <c r="I371" s="350"/>
    </row>
    <row r="372" spans="1:9" x14ac:dyDescent="0.2">
      <c r="A372" s="348"/>
      <c r="B372" s="349"/>
      <c r="C372" s="349"/>
      <c r="D372" s="349"/>
      <c r="E372" s="349"/>
      <c r="F372" s="349"/>
      <c r="G372" s="349"/>
      <c r="H372" s="349"/>
      <c r="I372" s="350"/>
    </row>
    <row r="373" spans="1:9" x14ac:dyDescent="0.2">
      <c r="A373" s="348"/>
      <c r="B373" s="349"/>
      <c r="C373" s="349"/>
      <c r="D373" s="349"/>
      <c r="E373" s="349"/>
      <c r="F373" s="349"/>
      <c r="G373" s="349"/>
      <c r="H373" s="349"/>
      <c r="I373" s="350"/>
    </row>
    <row r="374" spans="1:9" x14ac:dyDescent="0.2">
      <c r="A374" s="348"/>
      <c r="B374" s="349"/>
      <c r="C374" s="349"/>
      <c r="D374" s="349"/>
      <c r="E374" s="349"/>
      <c r="F374" s="349"/>
      <c r="G374" s="349"/>
      <c r="H374" s="349"/>
      <c r="I374" s="350"/>
    </row>
    <row r="375" spans="1:9" x14ac:dyDescent="0.2">
      <c r="A375" s="348"/>
      <c r="B375" s="349"/>
      <c r="C375" s="349"/>
      <c r="D375" s="349"/>
      <c r="E375" s="349"/>
      <c r="F375" s="349"/>
      <c r="G375" s="349"/>
      <c r="H375" s="349"/>
      <c r="I375" s="350"/>
    </row>
    <row r="376" spans="1:9" x14ac:dyDescent="0.2">
      <c r="A376" s="348"/>
      <c r="B376" s="349"/>
      <c r="C376" s="349"/>
      <c r="D376" s="349"/>
      <c r="E376" s="349"/>
      <c r="F376" s="349"/>
      <c r="G376" s="349"/>
      <c r="H376" s="349"/>
      <c r="I376" s="350"/>
    </row>
    <row r="377" spans="1:9" x14ac:dyDescent="0.2">
      <c r="A377" s="348"/>
      <c r="B377" s="349"/>
      <c r="C377" s="349"/>
      <c r="D377" s="349"/>
      <c r="E377" s="349"/>
      <c r="F377" s="349"/>
      <c r="G377" s="349"/>
      <c r="H377" s="349"/>
      <c r="I377" s="350"/>
    </row>
    <row r="378" spans="1:9" x14ac:dyDescent="0.2">
      <c r="A378" s="348"/>
      <c r="B378" s="349"/>
      <c r="C378" s="349"/>
      <c r="D378" s="349"/>
      <c r="E378" s="349"/>
      <c r="F378" s="349"/>
      <c r="G378" s="349"/>
      <c r="H378" s="349"/>
      <c r="I378" s="350"/>
    </row>
    <row r="379" spans="1:9" x14ac:dyDescent="0.2">
      <c r="A379" s="348"/>
      <c r="B379" s="349"/>
      <c r="C379" s="349"/>
      <c r="D379" s="349"/>
      <c r="E379" s="349"/>
      <c r="F379" s="349"/>
      <c r="G379" s="349"/>
      <c r="H379" s="349"/>
      <c r="I379" s="350"/>
    </row>
    <row r="380" spans="1:9" x14ac:dyDescent="0.2">
      <c r="A380" s="348"/>
      <c r="B380" s="349"/>
      <c r="C380" s="349"/>
      <c r="D380" s="349"/>
      <c r="E380" s="349"/>
      <c r="F380" s="349"/>
      <c r="G380" s="349"/>
      <c r="H380" s="349"/>
      <c r="I380" s="350"/>
    </row>
    <row r="381" spans="1:9" x14ac:dyDescent="0.2">
      <c r="A381" s="348"/>
      <c r="B381" s="349"/>
      <c r="C381" s="349"/>
      <c r="D381" s="349"/>
      <c r="E381" s="349"/>
      <c r="F381" s="349"/>
      <c r="G381" s="349"/>
      <c r="H381" s="349"/>
      <c r="I381" s="350"/>
    </row>
    <row r="382" spans="1:9" x14ac:dyDescent="0.2">
      <c r="A382" s="348"/>
      <c r="B382" s="349"/>
      <c r="C382" s="349"/>
      <c r="D382" s="349"/>
      <c r="E382" s="349"/>
      <c r="F382" s="349"/>
      <c r="G382" s="349"/>
      <c r="H382" s="349"/>
      <c r="I382" s="350"/>
    </row>
    <row r="383" spans="1:9" x14ac:dyDescent="0.2">
      <c r="A383" s="348"/>
      <c r="B383" s="349"/>
      <c r="C383" s="349"/>
      <c r="D383" s="349"/>
      <c r="E383" s="349"/>
      <c r="F383" s="349"/>
      <c r="G383" s="349"/>
      <c r="H383" s="349"/>
      <c r="I383" s="350"/>
    </row>
    <row r="384" spans="1:9" x14ac:dyDescent="0.2">
      <c r="A384" s="348"/>
      <c r="B384" s="349"/>
      <c r="C384" s="349"/>
      <c r="D384" s="349"/>
      <c r="E384" s="349"/>
      <c r="F384" s="349"/>
      <c r="G384" s="349"/>
      <c r="H384" s="349"/>
      <c r="I384" s="350"/>
    </row>
    <row r="385" spans="1:9" x14ac:dyDescent="0.2">
      <c r="A385" s="348"/>
      <c r="B385" s="349"/>
      <c r="C385" s="349"/>
      <c r="D385" s="349"/>
      <c r="E385" s="349"/>
      <c r="F385" s="349"/>
      <c r="G385" s="349"/>
      <c r="H385" s="349"/>
      <c r="I385" s="350"/>
    </row>
    <row r="386" spans="1:9" x14ac:dyDescent="0.2">
      <c r="A386" s="348"/>
      <c r="B386" s="349"/>
      <c r="C386" s="349"/>
      <c r="D386" s="349"/>
      <c r="E386" s="349"/>
      <c r="F386" s="349"/>
      <c r="G386" s="349"/>
      <c r="H386" s="349"/>
      <c r="I386" s="350"/>
    </row>
    <row r="387" spans="1:9" x14ac:dyDescent="0.2">
      <c r="A387" s="348"/>
      <c r="B387" s="349"/>
      <c r="C387" s="349"/>
      <c r="D387" s="349"/>
      <c r="E387" s="349"/>
      <c r="F387" s="349"/>
      <c r="G387" s="349"/>
      <c r="H387" s="349"/>
      <c r="I387" s="350"/>
    </row>
    <row r="388" spans="1:9" x14ac:dyDescent="0.2">
      <c r="A388" s="348"/>
      <c r="B388" s="349"/>
      <c r="C388" s="349"/>
      <c r="D388" s="349"/>
      <c r="E388" s="349"/>
      <c r="F388" s="349"/>
      <c r="G388" s="349"/>
      <c r="H388" s="349"/>
      <c r="I388" s="350"/>
    </row>
    <row r="389" spans="1:9" x14ac:dyDescent="0.2">
      <c r="A389" s="348"/>
      <c r="B389" s="349"/>
      <c r="C389" s="349"/>
      <c r="D389" s="349"/>
      <c r="E389" s="349"/>
      <c r="F389" s="349"/>
      <c r="G389" s="349"/>
      <c r="H389" s="349"/>
      <c r="I389" s="350"/>
    </row>
    <row r="390" spans="1:9" x14ac:dyDescent="0.2">
      <c r="A390" s="348"/>
      <c r="B390" s="349"/>
      <c r="C390" s="349"/>
      <c r="D390" s="349"/>
      <c r="E390" s="349"/>
      <c r="F390" s="349"/>
      <c r="G390" s="349"/>
      <c r="H390" s="349"/>
      <c r="I390" s="350"/>
    </row>
    <row r="391" spans="1:9" x14ac:dyDescent="0.2">
      <c r="A391" s="348"/>
      <c r="B391" s="349"/>
      <c r="C391" s="349"/>
      <c r="D391" s="349"/>
      <c r="E391" s="349"/>
      <c r="F391" s="349"/>
      <c r="G391" s="349"/>
      <c r="H391" s="349"/>
      <c r="I391" s="350"/>
    </row>
    <row r="392" spans="1:9" x14ac:dyDescent="0.2">
      <c r="A392" s="351"/>
      <c r="B392" s="352"/>
      <c r="C392" s="352"/>
      <c r="D392" s="352"/>
      <c r="E392" s="352"/>
      <c r="F392" s="352"/>
      <c r="G392" s="352"/>
      <c r="H392" s="352"/>
      <c r="I392" s="353"/>
    </row>
  </sheetData>
  <sheetProtection algorithmName="SHA-512" hashValue="tVT+yhPgXA0CORC0lJRHb2BVtMBx2Ju0OZyvpC/E9ZPyLyZO8ys1EGx0z0U0G1WKDOMB8huNpaL2v9AoXL/O5g==" saltValue="qn5Uw2K89FzS2xVzH25BpA==" spinCount="100000" sheet="1" formatCells="0" formatColumns="0" formatRows="0"/>
  <mergeCells count="166">
    <mergeCell ref="C345:D345"/>
    <mergeCell ref="C16:J16"/>
    <mergeCell ref="A321:A326"/>
    <mergeCell ref="A314:A319"/>
    <mergeCell ref="A107:A116"/>
    <mergeCell ref="A247:A252"/>
    <mergeCell ref="A253:A255"/>
    <mergeCell ref="A347:A348"/>
    <mergeCell ref="G258:H258"/>
    <mergeCell ref="A295:A305"/>
    <mergeCell ref="A328:A333"/>
    <mergeCell ref="A293:A294"/>
    <mergeCell ref="A335:A341"/>
    <mergeCell ref="A308:A309"/>
    <mergeCell ref="B308:B309"/>
    <mergeCell ref="B258:B259"/>
    <mergeCell ref="C293:C294"/>
    <mergeCell ref="C343:D343"/>
    <mergeCell ref="C347:D347"/>
    <mergeCell ref="C348:D348"/>
    <mergeCell ref="D308:E308"/>
    <mergeCell ref="F308:G308"/>
    <mergeCell ref="H308:I308"/>
    <mergeCell ref="C312:D312"/>
    <mergeCell ref="B327:I327"/>
    <mergeCell ref="A49:A51"/>
    <mergeCell ref="B293:B294"/>
    <mergeCell ref="D293:F293"/>
    <mergeCell ref="A10:B10"/>
    <mergeCell ref="A11:B11"/>
    <mergeCell ref="A13:B13"/>
    <mergeCell ref="A12:B12"/>
    <mergeCell ref="C18:J18"/>
    <mergeCell ref="A18:B18"/>
    <mergeCell ref="C19:J19"/>
    <mergeCell ref="C33:I33"/>
    <mergeCell ref="C32:I32"/>
    <mergeCell ref="C29:I29"/>
    <mergeCell ref="A20:B20"/>
    <mergeCell ref="C20:J20"/>
    <mergeCell ref="C30:I30"/>
    <mergeCell ref="C31:I31"/>
    <mergeCell ref="C17:J17"/>
    <mergeCell ref="G235:J235"/>
    <mergeCell ref="C245:F245"/>
    <mergeCell ref="G245:J245"/>
    <mergeCell ref="C10:J10"/>
    <mergeCell ref="C11:J11"/>
    <mergeCell ref="C12:J12"/>
    <mergeCell ref="A21:B21"/>
    <mergeCell ref="A19:B19"/>
    <mergeCell ref="C21:J21"/>
    <mergeCell ref="A43:A45"/>
    <mergeCell ref="E47:F47"/>
    <mergeCell ref="A47:A48"/>
    <mergeCell ref="G47:H47"/>
    <mergeCell ref="C47:D47"/>
    <mergeCell ref="A23:I23"/>
    <mergeCell ref="H40:I41"/>
    <mergeCell ref="G356:H356"/>
    <mergeCell ref="A350:A351"/>
    <mergeCell ref="B350:D351"/>
    <mergeCell ref="E351:F351"/>
    <mergeCell ref="E350:I350"/>
    <mergeCell ref="G351:H351"/>
    <mergeCell ref="C9:J9"/>
    <mergeCell ref="A2:J2"/>
    <mergeCell ref="A6:J6"/>
    <mergeCell ref="C7:J7"/>
    <mergeCell ref="A9:B9"/>
    <mergeCell ref="A7:B7"/>
    <mergeCell ref="A8:B8"/>
    <mergeCell ref="C8:J8"/>
    <mergeCell ref="A4:I4"/>
    <mergeCell ref="A15:B15"/>
    <mergeCell ref="C15:J15"/>
    <mergeCell ref="A17:B17"/>
    <mergeCell ref="A14:B14"/>
    <mergeCell ref="A16:B16"/>
    <mergeCell ref="G189:H189"/>
    <mergeCell ref="F172:H172"/>
    <mergeCell ref="C13:J13"/>
    <mergeCell ref="C14:J14"/>
    <mergeCell ref="C258:D258"/>
    <mergeCell ref="E258:F258"/>
    <mergeCell ref="B235:B236"/>
    <mergeCell ref="B245:B246"/>
    <mergeCell ref="C235:F235"/>
    <mergeCell ref="B189:B190"/>
    <mergeCell ref="B172:B173"/>
    <mergeCell ref="A191:A220"/>
    <mergeCell ref="C189:D189"/>
    <mergeCell ref="C172:E172"/>
    <mergeCell ref="E189:F189"/>
    <mergeCell ref="K245:K246"/>
    <mergeCell ref="A120:A123"/>
    <mergeCell ref="A185:A186"/>
    <mergeCell ref="K235:K236"/>
    <mergeCell ref="A189:A190"/>
    <mergeCell ref="A62:A65"/>
    <mergeCell ref="A127:A135"/>
    <mergeCell ref="B232:L232"/>
    <mergeCell ref="A224:A229"/>
    <mergeCell ref="A235:A236"/>
    <mergeCell ref="I172:K172"/>
    <mergeCell ref="L245:L246"/>
    <mergeCell ref="L235:L236"/>
    <mergeCell ref="A245:A246"/>
    <mergeCell ref="A237:A242"/>
    <mergeCell ref="A69:A103"/>
    <mergeCell ref="A147:A161"/>
    <mergeCell ref="A165:A169"/>
    <mergeCell ref="A139:A143"/>
    <mergeCell ref="A174:A184"/>
    <mergeCell ref="B90:G90"/>
    <mergeCell ref="A172:A173"/>
    <mergeCell ref="B100:G100"/>
    <mergeCell ref="B69:G69"/>
    <mergeCell ref="A359:I359"/>
    <mergeCell ref="C55:D55"/>
    <mergeCell ref="E55:F55"/>
    <mergeCell ref="G55:H55"/>
    <mergeCell ref="C54:D54"/>
    <mergeCell ref="E54:F54"/>
    <mergeCell ref="G54:H54"/>
    <mergeCell ref="A361:I392"/>
    <mergeCell ref="A53:A54"/>
    <mergeCell ref="C60:F60"/>
    <mergeCell ref="C53:D53"/>
    <mergeCell ref="G60:J60"/>
    <mergeCell ref="B53:B54"/>
    <mergeCell ref="B354:D354"/>
    <mergeCell ref="B355:D355"/>
    <mergeCell ref="B356:D356"/>
    <mergeCell ref="B353:D353"/>
    <mergeCell ref="B352:D352"/>
    <mergeCell ref="E356:F356"/>
    <mergeCell ref="B291:I291"/>
    <mergeCell ref="A270:A289"/>
    <mergeCell ref="C308:C309"/>
    <mergeCell ref="A260:A266"/>
    <mergeCell ref="A258:A259"/>
    <mergeCell ref="A1:F1"/>
    <mergeCell ref="A60:A61"/>
    <mergeCell ref="B47:B48"/>
    <mergeCell ref="C25:I25"/>
    <mergeCell ref="A22:B22"/>
    <mergeCell ref="B40:B42"/>
    <mergeCell ref="C40:E41"/>
    <mergeCell ref="A40:A42"/>
    <mergeCell ref="B38:J38"/>
    <mergeCell ref="E53:F53"/>
    <mergeCell ref="G53:H53"/>
    <mergeCell ref="B60:B61"/>
    <mergeCell ref="A29:B33"/>
    <mergeCell ref="B58:J58"/>
    <mergeCell ref="C22:J22"/>
    <mergeCell ref="J40:J42"/>
    <mergeCell ref="C24:I24"/>
    <mergeCell ref="C26:I26"/>
    <mergeCell ref="A34:I34"/>
    <mergeCell ref="A35:I35"/>
    <mergeCell ref="F40:G41"/>
    <mergeCell ref="A24:B28"/>
    <mergeCell ref="C27:I27"/>
    <mergeCell ref="C28:I28"/>
  </mergeCells>
  <phoneticPr fontId="0" type="noConversion"/>
  <conditionalFormatting sqref="C96:D99">
    <cfRule type="expression" dxfId="4" priority="1">
      <formula>"J2&lt;&gt;2"</formula>
    </cfRule>
  </conditionalFormatting>
  <conditionalFormatting sqref="G295:G305">
    <cfRule type="cellIs" dxfId="3" priority="4" operator="notEqual">
      <formula>0</formula>
    </cfRule>
  </conditionalFormatting>
  <conditionalFormatting sqref="G169:H169">
    <cfRule type="cellIs" dxfId="2" priority="8" operator="greaterThan">
      <formula>0</formula>
    </cfRule>
  </conditionalFormatting>
  <conditionalFormatting sqref="I220:J220">
    <cfRule type="cellIs" dxfId="1" priority="6" operator="greaterThan">
      <formula>0</formula>
    </cfRule>
  </conditionalFormatting>
  <conditionalFormatting sqref="I289:J289">
    <cfRule type="cellIs" dxfId="0" priority="5" operator="greaterThan">
      <formula>0</formula>
    </cfRule>
  </conditionalFormatting>
  <pageMargins left="0.23622047244094491" right="0.23622047244094491" top="0.19685039370078741" bottom="0.19685039370078741" header="3.937007874015748E-2" footer="3.937007874015748E-2"/>
  <pageSetup paperSize="9" scale="75" fitToWidth="0" fitToHeight="0" orientation="landscape" horizontalDpi="300" verticalDpi="300" r:id="rId1"/>
  <headerFooter alignWithMargins="0">
    <oddFooter>&amp;C- &amp;P -</oddFooter>
  </headerFooter>
  <rowBreaks count="3" manualBreakCount="3">
    <brk id="56" max="16383" man="1"/>
    <brk id="170" max="16383" man="1"/>
    <brk id="341" max="16383" man="1"/>
  </rowBreaks>
  <ignoredErrors>
    <ignoredError sqref="E220 G220 E229 F65 I184 K237:K242 E251 K252:K255 G260:G266 G270:G288 E289 F305 F341" formula="1"/>
    <ignoredError sqref="A311 A313 A320 A327 A334 A342 A344 A346 A352:A355" twoDigitTextYear="1"/>
  </ignoredErrors>
  <drawing r:id="rId2"/>
  <legacyDrawing r:id="rId3"/>
  <controls>
    <mc:AlternateContent xmlns:mc="http://schemas.openxmlformats.org/markup-compatibility/2006">
      <mc:Choice Requires="x14">
        <control shapeId="1027" r:id="rId4" name="ComboBox1">
          <controlPr autoLine="0" linkedCell="I1" listFillRange="$K$1:$L$8" r:id="rId5">
            <anchor moveWithCells="1">
              <from>
                <xdr:col>8</xdr:col>
                <xdr:colOff>19050</xdr:colOff>
                <xdr:row>0</xdr:row>
                <xdr:rowOff>0</xdr:rowOff>
              </from>
              <to>
                <xdr:col>10</xdr:col>
                <xdr:colOff>19050</xdr:colOff>
                <xdr:row>0</xdr:row>
                <xdr:rowOff>276225</xdr:rowOff>
              </to>
            </anchor>
          </controlPr>
        </control>
      </mc:Choice>
      <mc:Fallback>
        <control shapeId="1027" r:id="rId4" name="Combo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299"/>
  <sheetViews>
    <sheetView topLeftCell="A103" zoomScaleNormal="100" zoomScaleSheetLayoutView="100" workbookViewId="0">
      <selection activeCell="C95" sqref="C95"/>
    </sheetView>
  </sheetViews>
  <sheetFormatPr baseColWidth="10" defaultColWidth="11.42578125" defaultRowHeight="12.75" x14ac:dyDescent="0.2"/>
  <cols>
    <col min="1" max="1" width="7.42578125" customWidth="1"/>
    <col min="2" max="2" width="69" customWidth="1"/>
    <col min="3" max="3" width="82.85546875" customWidth="1"/>
  </cols>
  <sheetData>
    <row r="1" spans="1:3" ht="14.25" thickTop="1" thickBot="1" x14ac:dyDescent="0.25">
      <c r="A1" s="66"/>
      <c r="B1" s="67"/>
      <c r="C1" s="67"/>
    </row>
    <row r="2" spans="1:3" ht="15.75" thickBot="1" x14ac:dyDescent="0.25">
      <c r="A2" s="503" t="s">
        <v>310</v>
      </c>
      <c r="B2" s="504"/>
      <c r="C2" s="505"/>
    </row>
    <row r="3" spans="1:3" ht="13.5" thickBot="1" x14ac:dyDescent="0.25">
      <c r="A3" s="143"/>
      <c r="B3" s="70"/>
      <c r="C3" s="70"/>
    </row>
    <row r="4" spans="1:3" ht="13.5" thickBot="1" x14ac:dyDescent="0.25">
      <c r="A4" s="506" t="s">
        <v>416</v>
      </c>
      <c r="B4" s="507"/>
      <c r="C4" s="508"/>
    </row>
    <row r="5" spans="1:3" ht="13.5" thickBot="1" x14ac:dyDescent="0.25">
      <c r="A5" s="69"/>
      <c r="B5" s="70"/>
      <c r="C5" s="93"/>
    </row>
    <row r="6" spans="1:3" ht="15.75" thickBot="1" x14ac:dyDescent="0.25">
      <c r="A6" s="509" t="s">
        <v>143</v>
      </c>
      <c r="B6" s="510"/>
      <c r="C6" s="165" t="s">
        <v>236</v>
      </c>
    </row>
    <row r="7" spans="1:3" ht="13.5" thickBot="1" x14ac:dyDescent="0.25">
      <c r="A7" s="71"/>
      <c r="B7" s="70"/>
      <c r="C7" s="93"/>
    </row>
    <row r="8" spans="1:3" x14ac:dyDescent="0.2">
      <c r="A8" s="511" t="s">
        <v>0</v>
      </c>
      <c r="B8" s="512"/>
      <c r="C8" s="166"/>
    </row>
    <row r="9" spans="1:3" x14ac:dyDescent="0.2">
      <c r="A9" s="513" t="s">
        <v>53</v>
      </c>
      <c r="B9" s="419"/>
      <c r="C9" s="83"/>
    </row>
    <row r="10" spans="1:3" x14ac:dyDescent="0.2">
      <c r="A10" s="491" t="s">
        <v>54</v>
      </c>
      <c r="B10" s="334"/>
      <c r="C10" s="83"/>
    </row>
    <row r="11" spans="1:3" x14ac:dyDescent="0.2">
      <c r="A11" s="491" t="s">
        <v>55</v>
      </c>
      <c r="B11" s="334"/>
      <c r="C11" s="83"/>
    </row>
    <row r="12" spans="1:3" x14ac:dyDescent="0.2">
      <c r="A12" s="491" t="s">
        <v>56</v>
      </c>
      <c r="B12" s="334"/>
      <c r="C12" s="83"/>
    </row>
    <row r="13" spans="1:3" x14ac:dyDescent="0.2">
      <c r="A13" s="491" t="s">
        <v>57</v>
      </c>
      <c r="B13" s="334"/>
      <c r="C13" s="83"/>
    </row>
    <row r="14" spans="1:3" x14ac:dyDescent="0.2">
      <c r="A14" s="491" t="s">
        <v>58</v>
      </c>
      <c r="B14" s="334"/>
      <c r="C14" s="83"/>
    </row>
    <row r="15" spans="1:3" x14ac:dyDescent="0.2">
      <c r="A15" s="491" t="s">
        <v>59</v>
      </c>
      <c r="B15" s="334"/>
      <c r="C15" s="83"/>
    </row>
    <row r="16" spans="1:3" x14ac:dyDescent="0.2">
      <c r="A16" s="491" t="s">
        <v>60</v>
      </c>
      <c r="B16" s="334"/>
      <c r="C16" s="83"/>
    </row>
    <row r="17" spans="1:3" x14ac:dyDescent="0.2">
      <c r="A17" s="491" t="s">
        <v>237</v>
      </c>
      <c r="B17" s="334"/>
      <c r="C17" s="83"/>
    </row>
    <row r="18" spans="1:3" x14ac:dyDescent="0.2">
      <c r="A18" s="491" t="s">
        <v>62</v>
      </c>
      <c r="B18" s="334"/>
      <c r="C18" s="83"/>
    </row>
    <row r="19" spans="1:3" x14ac:dyDescent="0.2">
      <c r="A19" s="491" t="s">
        <v>230</v>
      </c>
      <c r="B19" s="334"/>
      <c r="C19" s="455" t="s">
        <v>380</v>
      </c>
    </row>
    <row r="20" spans="1:3" x14ac:dyDescent="0.2">
      <c r="A20" s="491" t="s">
        <v>238</v>
      </c>
      <c r="B20" s="334"/>
      <c r="C20" s="502"/>
    </row>
    <row r="21" spans="1:3" x14ac:dyDescent="0.2">
      <c r="A21" s="491" t="s">
        <v>239</v>
      </c>
      <c r="B21" s="334"/>
      <c r="C21" s="502"/>
    </row>
    <row r="22" spans="1:3" x14ac:dyDescent="0.2">
      <c r="A22" s="491" t="s">
        <v>231</v>
      </c>
      <c r="B22" s="334"/>
      <c r="C22" s="462"/>
    </row>
    <row r="23" spans="1:3" ht="25.5" x14ac:dyDescent="0.2">
      <c r="A23" s="491" t="s">
        <v>232</v>
      </c>
      <c r="B23" s="492"/>
      <c r="C23" s="83" t="s">
        <v>240</v>
      </c>
    </row>
    <row r="24" spans="1:3" x14ac:dyDescent="0.2">
      <c r="A24" s="95" t="s">
        <v>241</v>
      </c>
      <c r="B24" s="96"/>
      <c r="C24" s="474" t="s">
        <v>343</v>
      </c>
    </row>
    <row r="25" spans="1:3" x14ac:dyDescent="0.2">
      <c r="A25" s="95" t="s">
        <v>242</v>
      </c>
      <c r="B25" s="96"/>
      <c r="C25" s="493"/>
    </row>
    <row r="26" spans="1:3" x14ac:dyDescent="0.2">
      <c r="A26" s="495" t="s">
        <v>162</v>
      </c>
      <c r="B26" s="496"/>
      <c r="C26" s="493"/>
    </row>
    <row r="27" spans="1:3" ht="13.5" thickBot="1" x14ac:dyDescent="0.25">
      <c r="A27" s="497" t="s">
        <v>198</v>
      </c>
      <c r="B27" s="498"/>
      <c r="C27" s="494"/>
    </row>
    <row r="28" spans="1:3" ht="13.5" thickBot="1" x14ac:dyDescent="0.25">
      <c r="A28" s="72"/>
      <c r="B28" s="73"/>
      <c r="C28" s="93"/>
    </row>
    <row r="29" spans="1:3" ht="51.75" thickBot="1" x14ac:dyDescent="0.25">
      <c r="A29" s="279" t="s">
        <v>47</v>
      </c>
      <c r="B29" s="280" t="s">
        <v>48</v>
      </c>
      <c r="C29" s="165" t="s">
        <v>311</v>
      </c>
    </row>
    <row r="30" spans="1:3" x14ac:dyDescent="0.2">
      <c r="A30" s="277" t="s">
        <v>243</v>
      </c>
      <c r="B30" s="278" t="s">
        <v>244</v>
      </c>
      <c r="C30" s="283" t="s">
        <v>379</v>
      </c>
    </row>
    <row r="31" spans="1:3" ht="12.75" customHeight="1" x14ac:dyDescent="0.2">
      <c r="A31" s="293" t="s">
        <v>1</v>
      </c>
      <c r="B31" s="291" t="s">
        <v>281</v>
      </c>
      <c r="C31" s="499" t="s">
        <v>401</v>
      </c>
    </row>
    <row r="32" spans="1:3" ht="42.75" customHeight="1" x14ac:dyDescent="0.2">
      <c r="A32" s="460"/>
      <c r="B32" s="112" t="s">
        <v>270</v>
      </c>
      <c r="C32" s="500"/>
    </row>
    <row r="33" spans="1:3" ht="42.75" customHeight="1" x14ac:dyDescent="0.2">
      <c r="A33" s="469"/>
      <c r="B33" s="52" t="s">
        <v>199</v>
      </c>
      <c r="C33" s="501"/>
    </row>
    <row r="34" spans="1:3" x14ac:dyDescent="0.2">
      <c r="A34" s="74" t="s">
        <v>286</v>
      </c>
      <c r="B34" s="17"/>
      <c r="C34" s="167"/>
    </row>
    <row r="35" spans="1:3" ht="12.75" customHeight="1" x14ac:dyDescent="0.2">
      <c r="A35" s="488" t="s">
        <v>2</v>
      </c>
      <c r="B35" s="490" t="s">
        <v>210</v>
      </c>
      <c r="C35" s="455" t="s">
        <v>403</v>
      </c>
    </row>
    <row r="36" spans="1:3" x14ac:dyDescent="0.2">
      <c r="A36" s="489"/>
      <c r="B36" s="490"/>
      <c r="C36" s="456"/>
    </row>
    <row r="37" spans="1:3" ht="56.25" customHeight="1" x14ac:dyDescent="0.2">
      <c r="A37" s="461"/>
      <c r="B37" s="112" t="s">
        <v>132</v>
      </c>
      <c r="C37" s="288" t="s">
        <v>406</v>
      </c>
    </row>
    <row r="38" spans="1:3" ht="29.25" customHeight="1" x14ac:dyDescent="0.2">
      <c r="A38" s="461"/>
      <c r="B38" s="112" t="s">
        <v>133</v>
      </c>
      <c r="C38" s="288" t="s">
        <v>404</v>
      </c>
    </row>
    <row r="39" spans="1:3" ht="16.5" customHeight="1" x14ac:dyDescent="0.2">
      <c r="A39" s="461"/>
      <c r="B39" s="113" t="s">
        <v>49</v>
      </c>
      <c r="C39" s="83"/>
    </row>
    <row r="40" spans="1:3" x14ac:dyDescent="0.2">
      <c r="A40" s="290" t="s">
        <v>407</v>
      </c>
      <c r="B40" s="17"/>
      <c r="C40" s="167"/>
    </row>
    <row r="41" spans="1:3" ht="25.5" x14ac:dyDescent="0.2">
      <c r="A41" s="230" t="s">
        <v>3</v>
      </c>
      <c r="B41" s="113" t="s">
        <v>411</v>
      </c>
      <c r="C41" s="455" t="s">
        <v>412</v>
      </c>
    </row>
    <row r="42" spans="1:3" x14ac:dyDescent="0.2">
      <c r="A42" s="229"/>
      <c r="B42" s="113" t="s">
        <v>49</v>
      </c>
      <c r="C42" s="456"/>
    </row>
    <row r="43" spans="1:3" ht="13.5" thickBot="1" x14ac:dyDescent="0.25">
      <c r="A43" s="294" t="s">
        <v>410</v>
      </c>
      <c r="B43" s="75"/>
      <c r="C43" s="168"/>
    </row>
    <row r="44" spans="1:3" ht="13.5" thickBot="1" x14ac:dyDescent="0.25">
      <c r="A44" s="76"/>
      <c r="B44" s="70"/>
      <c r="C44" s="93"/>
    </row>
    <row r="45" spans="1:3" ht="46.5" customHeight="1" thickBot="1" x14ac:dyDescent="0.25">
      <c r="A45" s="281" t="s">
        <v>52</v>
      </c>
      <c r="B45" s="282" t="s">
        <v>274</v>
      </c>
      <c r="C45" s="165" t="s">
        <v>405</v>
      </c>
    </row>
    <row r="46" spans="1:3" x14ac:dyDescent="0.2">
      <c r="A46" s="277" t="s">
        <v>378</v>
      </c>
      <c r="B46" s="278" t="s">
        <v>244</v>
      </c>
      <c r="C46" s="283" t="s">
        <v>379</v>
      </c>
    </row>
    <row r="47" spans="1:3" x14ac:dyDescent="0.2">
      <c r="A47" s="164" t="s">
        <v>245</v>
      </c>
      <c r="B47" s="113" t="s">
        <v>272</v>
      </c>
      <c r="C47" s="228"/>
    </row>
    <row r="48" spans="1:3" ht="38.25" x14ac:dyDescent="0.2">
      <c r="A48" s="486" t="s">
        <v>141</v>
      </c>
      <c r="B48" s="112" t="s">
        <v>6</v>
      </c>
      <c r="C48" s="83" t="s">
        <v>246</v>
      </c>
    </row>
    <row r="49" spans="1:3" ht="25.5" x14ac:dyDescent="0.2">
      <c r="A49" s="486"/>
      <c r="B49" s="112" t="s">
        <v>5</v>
      </c>
      <c r="C49" s="83" t="s">
        <v>298</v>
      </c>
    </row>
    <row r="50" spans="1:3" ht="30" customHeight="1" x14ac:dyDescent="0.2">
      <c r="A50" s="486"/>
      <c r="B50" s="112" t="s">
        <v>165</v>
      </c>
      <c r="C50" s="83" t="s">
        <v>247</v>
      </c>
    </row>
    <row r="51" spans="1:3" x14ac:dyDescent="0.2">
      <c r="A51" s="486"/>
      <c r="B51" s="113" t="s">
        <v>49</v>
      </c>
      <c r="C51" s="83"/>
    </row>
    <row r="52" spans="1:3" x14ac:dyDescent="0.2">
      <c r="A52" s="79"/>
      <c r="B52" s="17"/>
      <c r="C52" s="167"/>
    </row>
    <row r="53" spans="1:3" x14ac:dyDescent="0.2">
      <c r="A53" s="163" t="s">
        <v>248</v>
      </c>
      <c r="B53" s="113" t="s">
        <v>275</v>
      </c>
      <c r="C53" s="83"/>
    </row>
    <row r="54" spans="1:3" ht="25.5" x14ac:dyDescent="0.2">
      <c r="A54" s="470" t="s">
        <v>141</v>
      </c>
      <c r="B54" s="175" t="s">
        <v>87</v>
      </c>
      <c r="C54" s="169" t="s">
        <v>357</v>
      </c>
    </row>
    <row r="55" spans="1:3" x14ac:dyDescent="0.2">
      <c r="A55" s="470"/>
      <c r="B55" s="112" t="s">
        <v>309</v>
      </c>
      <c r="C55" s="170"/>
    </row>
    <row r="56" spans="1:3" x14ac:dyDescent="0.2">
      <c r="A56" s="470"/>
      <c r="B56" s="175" t="s">
        <v>91</v>
      </c>
      <c r="C56" s="170"/>
    </row>
    <row r="57" spans="1:3" x14ac:dyDescent="0.2">
      <c r="A57" s="470"/>
      <c r="B57" s="112" t="s">
        <v>355</v>
      </c>
      <c r="C57" s="83"/>
    </row>
    <row r="58" spans="1:3" x14ac:dyDescent="0.2">
      <c r="A58" s="470"/>
      <c r="B58" s="84" t="s">
        <v>381</v>
      </c>
      <c r="C58" s="170" t="s">
        <v>382</v>
      </c>
    </row>
    <row r="59" spans="1:3" x14ac:dyDescent="0.2">
      <c r="A59" s="470"/>
      <c r="B59" s="175" t="s">
        <v>8</v>
      </c>
      <c r="C59" s="170"/>
    </row>
    <row r="60" spans="1:3" x14ac:dyDescent="0.2">
      <c r="A60" s="470"/>
      <c r="B60" s="112" t="s">
        <v>364</v>
      </c>
      <c r="C60" s="83" t="s">
        <v>383</v>
      </c>
    </row>
    <row r="61" spans="1:3" x14ac:dyDescent="0.2">
      <c r="A61" s="470"/>
      <c r="B61" s="112" t="s">
        <v>9</v>
      </c>
      <c r="C61" s="83"/>
    </row>
    <row r="62" spans="1:3" x14ac:dyDescent="0.2">
      <c r="A62" s="470"/>
      <c r="B62" s="113" t="s">
        <v>49</v>
      </c>
      <c r="C62" s="83"/>
    </row>
    <row r="63" spans="1:3" ht="14.25" x14ac:dyDescent="0.2">
      <c r="A63" s="80"/>
      <c r="B63" s="22"/>
      <c r="C63" s="167"/>
    </row>
    <row r="64" spans="1:3" x14ac:dyDescent="0.2">
      <c r="A64" s="163" t="s">
        <v>10</v>
      </c>
      <c r="B64" s="113" t="s">
        <v>14</v>
      </c>
      <c r="C64" s="83"/>
    </row>
    <row r="65" spans="1:3" x14ac:dyDescent="0.2">
      <c r="A65" s="461" t="s">
        <v>141</v>
      </c>
      <c r="B65" s="111" t="s">
        <v>391</v>
      </c>
      <c r="C65" s="83"/>
    </row>
    <row r="66" spans="1:3" x14ac:dyDescent="0.2">
      <c r="A66" s="461"/>
      <c r="B66" s="111" t="s">
        <v>385</v>
      </c>
      <c r="C66" s="170"/>
    </row>
    <row r="67" spans="1:3" x14ac:dyDescent="0.2">
      <c r="A67" s="461"/>
      <c r="B67" s="111" t="s">
        <v>386</v>
      </c>
      <c r="C67" s="170"/>
    </row>
    <row r="68" spans="1:3" x14ac:dyDescent="0.2">
      <c r="A68" s="461"/>
      <c r="B68" s="111" t="s">
        <v>387</v>
      </c>
      <c r="C68" s="170"/>
    </row>
    <row r="69" spans="1:3" x14ac:dyDescent="0.2">
      <c r="A69" s="461"/>
      <c r="B69" s="111" t="s">
        <v>388</v>
      </c>
      <c r="C69" s="170"/>
    </row>
    <row r="70" spans="1:3" x14ac:dyDescent="0.2">
      <c r="A70" s="461"/>
      <c r="B70" s="111" t="s">
        <v>389</v>
      </c>
      <c r="C70" s="170"/>
    </row>
    <row r="71" spans="1:3" x14ac:dyDescent="0.2">
      <c r="A71" s="461"/>
      <c r="B71" s="111" t="s">
        <v>390</v>
      </c>
      <c r="C71" s="170"/>
    </row>
    <row r="72" spans="1:3" x14ac:dyDescent="0.2">
      <c r="A72" s="461"/>
      <c r="B72" s="112" t="s">
        <v>363</v>
      </c>
      <c r="C72" s="170"/>
    </row>
    <row r="73" spans="1:3" x14ac:dyDescent="0.2">
      <c r="A73" s="461"/>
      <c r="B73" s="112" t="s">
        <v>9</v>
      </c>
      <c r="C73" s="170"/>
    </row>
    <row r="74" spans="1:3" x14ac:dyDescent="0.2">
      <c r="A74" s="486"/>
      <c r="B74" s="113" t="s">
        <v>49</v>
      </c>
      <c r="C74" s="170"/>
    </row>
    <row r="75" spans="1:3" ht="14.25" x14ac:dyDescent="0.2">
      <c r="A75" s="79"/>
      <c r="B75" s="22"/>
      <c r="C75" s="167"/>
    </row>
    <row r="76" spans="1:3" x14ac:dyDescent="0.2">
      <c r="A76" s="81" t="s">
        <v>249</v>
      </c>
      <c r="B76" s="113" t="s">
        <v>166</v>
      </c>
      <c r="C76" s="83" t="s">
        <v>299</v>
      </c>
    </row>
    <row r="77" spans="1:3" x14ac:dyDescent="0.2">
      <c r="A77" s="461" t="s">
        <v>141</v>
      </c>
      <c r="B77" s="112" t="s">
        <v>151</v>
      </c>
      <c r="C77" s="83"/>
    </row>
    <row r="78" spans="1:3" x14ac:dyDescent="0.2">
      <c r="A78" s="461"/>
      <c r="B78" s="112" t="s">
        <v>108</v>
      </c>
      <c r="C78" s="170"/>
    </row>
    <row r="79" spans="1:3" x14ac:dyDescent="0.2">
      <c r="A79" s="461"/>
      <c r="B79" s="112" t="s">
        <v>9</v>
      </c>
      <c r="C79" s="83"/>
    </row>
    <row r="80" spans="1:3" x14ac:dyDescent="0.2">
      <c r="A80" s="461"/>
      <c r="B80" s="113" t="s">
        <v>49</v>
      </c>
      <c r="C80" s="83"/>
    </row>
    <row r="81" spans="1:3" ht="14.25" x14ac:dyDescent="0.2">
      <c r="A81" s="79"/>
      <c r="B81" s="22"/>
      <c r="C81" s="167"/>
    </row>
    <row r="82" spans="1:3" x14ac:dyDescent="0.2">
      <c r="A82" s="54" t="s">
        <v>119</v>
      </c>
      <c r="B82" s="113" t="s">
        <v>16</v>
      </c>
      <c r="C82" s="83"/>
    </row>
    <row r="83" spans="1:3" x14ac:dyDescent="0.2">
      <c r="A83" s="308" t="s">
        <v>141</v>
      </c>
      <c r="B83" s="49" t="s">
        <v>92</v>
      </c>
      <c r="C83" s="83"/>
    </row>
    <row r="84" spans="1:3" x14ac:dyDescent="0.2">
      <c r="A84" s="308"/>
      <c r="B84" s="112" t="s">
        <v>287</v>
      </c>
      <c r="C84" s="83"/>
    </row>
    <row r="85" spans="1:3" ht="25.5" x14ac:dyDescent="0.2">
      <c r="A85" s="308"/>
      <c r="B85" s="112" t="s">
        <v>288</v>
      </c>
      <c r="C85" s="83"/>
    </row>
    <row r="86" spans="1:3" x14ac:dyDescent="0.2">
      <c r="A86" s="308"/>
      <c r="B86" s="49" t="s">
        <v>17</v>
      </c>
      <c r="C86" s="83"/>
    </row>
    <row r="87" spans="1:3" x14ac:dyDescent="0.2">
      <c r="A87" s="308"/>
      <c r="B87" s="49" t="s">
        <v>18</v>
      </c>
      <c r="C87" s="83"/>
    </row>
    <row r="88" spans="1:3" x14ac:dyDescent="0.2">
      <c r="A88" s="308"/>
      <c r="B88" s="49" t="s">
        <v>93</v>
      </c>
      <c r="C88" s="83"/>
    </row>
    <row r="89" spans="1:3" x14ac:dyDescent="0.2">
      <c r="A89" s="308"/>
      <c r="B89" s="112" t="s">
        <v>282</v>
      </c>
      <c r="C89" s="187" t="s">
        <v>392</v>
      </c>
    </row>
    <row r="90" spans="1:3" x14ac:dyDescent="0.2">
      <c r="A90" s="308"/>
      <c r="B90" s="49" t="s">
        <v>9</v>
      </c>
      <c r="C90" s="83"/>
    </row>
    <row r="91" spans="1:3" x14ac:dyDescent="0.2">
      <c r="A91" s="308"/>
      <c r="B91" s="113" t="s">
        <v>49</v>
      </c>
      <c r="C91" s="83"/>
    </row>
    <row r="92" spans="1:3" x14ac:dyDescent="0.2">
      <c r="A92" s="68"/>
      <c r="B92" s="17"/>
      <c r="C92" s="167"/>
    </row>
    <row r="93" spans="1:3" x14ac:dyDescent="0.2">
      <c r="A93" s="82" t="s">
        <v>250</v>
      </c>
      <c r="B93" s="113" t="s">
        <v>152</v>
      </c>
      <c r="C93" s="83"/>
    </row>
    <row r="94" spans="1:3" ht="25.5" x14ac:dyDescent="0.2">
      <c r="A94" s="483" t="s">
        <v>141</v>
      </c>
      <c r="B94" s="112" t="s">
        <v>203</v>
      </c>
      <c r="C94" s="187" t="s">
        <v>321</v>
      </c>
    </row>
    <row r="95" spans="1:3" ht="51" x14ac:dyDescent="0.2">
      <c r="A95" s="484"/>
      <c r="B95" s="112" t="s">
        <v>204</v>
      </c>
      <c r="C95" s="187" t="s">
        <v>420</v>
      </c>
    </row>
    <row r="96" spans="1:3" ht="25.5" x14ac:dyDescent="0.2">
      <c r="A96" s="484"/>
      <c r="B96" s="112" t="s">
        <v>19</v>
      </c>
      <c r="C96" s="187" t="s">
        <v>344</v>
      </c>
    </row>
    <row r="97" spans="1:3" x14ac:dyDescent="0.2">
      <c r="A97" s="484"/>
      <c r="B97" s="112" t="s">
        <v>9</v>
      </c>
      <c r="C97" s="187"/>
    </row>
    <row r="98" spans="1:3" x14ac:dyDescent="0.2">
      <c r="A98" s="484"/>
      <c r="B98" s="112" t="s">
        <v>49</v>
      </c>
      <c r="C98" s="170"/>
    </row>
    <row r="99" spans="1:3" ht="14.25" x14ac:dyDescent="0.2">
      <c r="A99" s="79"/>
      <c r="B99" s="22"/>
      <c r="C99" s="167"/>
    </row>
    <row r="100" spans="1:3" ht="25.5" x14ac:dyDescent="0.2">
      <c r="A100" s="164" t="s">
        <v>251</v>
      </c>
      <c r="B100" s="113" t="s">
        <v>167</v>
      </c>
      <c r="C100" s="83" t="s">
        <v>322</v>
      </c>
    </row>
    <row r="101" spans="1:3" x14ac:dyDescent="0.2">
      <c r="A101" s="461" t="s">
        <v>141</v>
      </c>
      <c r="B101" s="112" t="s">
        <v>104</v>
      </c>
      <c r="C101" s="83"/>
    </row>
    <row r="102" spans="1:3" x14ac:dyDescent="0.2">
      <c r="A102" s="461"/>
      <c r="B102" s="112" t="s">
        <v>153</v>
      </c>
      <c r="C102" s="171"/>
    </row>
    <row r="103" spans="1:3" x14ac:dyDescent="0.2">
      <c r="A103" s="461"/>
      <c r="B103" s="112" t="s">
        <v>154</v>
      </c>
      <c r="C103" s="172"/>
    </row>
    <row r="104" spans="1:3" x14ac:dyDescent="0.2">
      <c r="A104" s="461"/>
      <c r="B104" s="112" t="s">
        <v>168</v>
      </c>
      <c r="C104" s="170"/>
    </row>
    <row r="105" spans="1:3" x14ac:dyDescent="0.2">
      <c r="A105" s="461"/>
      <c r="B105" s="84" t="s">
        <v>155</v>
      </c>
      <c r="C105" s="170"/>
    </row>
    <row r="106" spans="1:3" ht="25.5" x14ac:dyDescent="0.2">
      <c r="A106" s="461"/>
      <c r="B106" s="84" t="s">
        <v>156</v>
      </c>
      <c r="C106" s="83" t="s">
        <v>292</v>
      </c>
    </row>
    <row r="107" spans="1:3" ht="33.75" customHeight="1" x14ac:dyDescent="0.2">
      <c r="A107" s="461"/>
      <c r="B107" s="84" t="s">
        <v>252</v>
      </c>
      <c r="C107" s="83" t="s">
        <v>293</v>
      </c>
    </row>
    <row r="108" spans="1:3" x14ac:dyDescent="0.2">
      <c r="A108" s="461"/>
      <c r="B108" s="85" t="s">
        <v>215</v>
      </c>
      <c r="C108" s="86"/>
    </row>
    <row r="109" spans="1:3" ht="25.5" x14ac:dyDescent="0.2">
      <c r="A109" s="461"/>
      <c r="B109" s="84" t="s">
        <v>253</v>
      </c>
      <c r="C109" s="83" t="s">
        <v>254</v>
      </c>
    </row>
    <row r="110" spans="1:3" x14ac:dyDescent="0.2">
      <c r="A110" s="461"/>
      <c r="B110" s="84" t="s">
        <v>289</v>
      </c>
      <c r="C110" s="170"/>
    </row>
    <row r="111" spans="1:3" x14ac:dyDescent="0.2">
      <c r="A111" s="461"/>
      <c r="B111" s="112" t="s">
        <v>280</v>
      </c>
      <c r="C111" s="170"/>
    </row>
    <row r="112" spans="1:3" x14ac:dyDescent="0.2">
      <c r="A112" s="461"/>
      <c r="B112" s="112" t="s">
        <v>158</v>
      </c>
      <c r="C112" s="170"/>
    </row>
    <row r="113" spans="1:3" x14ac:dyDescent="0.2">
      <c r="A113" s="461"/>
      <c r="B113" s="112" t="s">
        <v>21</v>
      </c>
      <c r="C113" s="170"/>
    </row>
    <row r="114" spans="1:3" x14ac:dyDescent="0.2">
      <c r="A114" s="461"/>
      <c r="B114" s="112" t="s">
        <v>9</v>
      </c>
      <c r="C114" s="170"/>
    </row>
    <row r="115" spans="1:3" x14ac:dyDescent="0.2">
      <c r="A115" s="461"/>
      <c r="B115" s="113" t="s">
        <v>49</v>
      </c>
      <c r="C115" s="170"/>
    </row>
    <row r="116" spans="1:3" ht="14.25" x14ac:dyDescent="0.2">
      <c r="A116" s="79"/>
      <c r="B116" s="22"/>
      <c r="C116" s="167"/>
    </row>
    <row r="117" spans="1:3" x14ac:dyDescent="0.2">
      <c r="A117" s="164" t="s">
        <v>255</v>
      </c>
      <c r="B117" s="113" t="s">
        <v>211</v>
      </c>
      <c r="C117" s="83"/>
    </row>
    <row r="118" spans="1:3" x14ac:dyDescent="0.2">
      <c r="A118" s="485" t="s">
        <v>142</v>
      </c>
      <c r="B118" s="56" t="s">
        <v>25</v>
      </c>
      <c r="C118" s="83"/>
    </row>
    <row r="119" spans="1:3" x14ac:dyDescent="0.2">
      <c r="A119" s="485"/>
      <c r="B119" s="56" t="s">
        <v>26</v>
      </c>
      <c r="C119" s="83"/>
    </row>
    <row r="120" spans="1:3" x14ac:dyDescent="0.2">
      <c r="A120" s="485"/>
      <c r="B120" s="287" t="s">
        <v>393</v>
      </c>
      <c r="C120" s="83"/>
    </row>
    <row r="121" spans="1:3" x14ac:dyDescent="0.2">
      <c r="A121" s="485"/>
      <c r="B121" s="56" t="s">
        <v>27</v>
      </c>
      <c r="C121" s="83"/>
    </row>
    <row r="122" spans="1:3" ht="25.5" x14ac:dyDescent="0.2">
      <c r="A122" s="485"/>
      <c r="B122" s="113" t="s">
        <v>49</v>
      </c>
      <c r="C122" s="288" t="s">
        <v>395</v>
      </c>
    </row>
    <row r="123" spans="1:3" x14ac:dyDescent="0.2">
      <c r="A123" s="79"/>
      <c r="B123" s="19"/>
      <c r="C123" s="167"/>
    </row>
    <row r="124" spans="1:3" x14ac:dyDescent="0.2">
      <c r="A124" s="460" t="s">
        <v>256</v>
      </c>
      <c r="B124" s="306" t="s">
        <v>159</v>
      </c>
      <c r="C124" s="83"/>
    </row>
    <row r="125" spans="1:3" x14ac:dyDescent="0.2">
      <c r="A125" s="486" t="s">
        <v>30</v>
      </c>
      <c r="B125" s="487" t="s">
        <v>120</v>
      </c>
      <c r="C125" s="83"/>
    </row>
    <row r="126" spans="1:3" x14ac:dyDescent="0.2">
      <c r="A126" s="470" t="s">
        <v>141</v>
      </c>
      <c r="B126" s="112" t="s">
        <v>63</v>
      </c>
      <c r="C126" s="83"/>
    </row>
    <row r="127" spans="1:3" x14ac:dyDescent="0.2">
      <c r="A127" s="470"/>
      <c r="B127" s="112" t="s">
        <v>31</v>
      </c>
      <c r="C127" s="83"/>
    </row>
    <row r="128" spans="1:3" x14ac:dyDescent="0.2">
      <c r="A128" s="470"/>
      <c r="B128" s="112" t="s">
        <v>32</v>
      </c>
      <c r="C128" s="83"/>
    </row>
    <row r="129" spans="1:3" x14ac:dyDescent="0.2">
      <c r="A129" s="470"/>
      <c r="B129" s="112" t="s">
        <v>33</v>
      </c>
      <c r="C129" s="83"/>
    </row>
    <row r="130" spans="1:3" x14ac:dyDescent="0.2">
      <c r="A130" s="470"/>
      <c r="B130" s="112" t="s">
        <v>34</v>
      </c>
      <c r="C130" s="83"/>
    </row>
    <row r="131" spans="1:3" x14ac:dyDescent="0.2">
      <c r="A131" s="470"/>
      <c r="B131" s="112" t="s">
        <v>35</v>
      </c>
      <c r="C131" s="83"/>
    </row>
    <row r="132" spans="1:3" x14ac:dyDescent="0.2">
      <c r="A132" s="470"/>
      <c r="B132" s="112" t="s">
        <v>64</v>
      </c>
      <c r="C132" s="83"/>
    </row>
    <row r="133" spans="1:3" x14ac:dyDescent="0.2">
      <c r="A133" s="470"/>
      <c r="B133" s="112" t="s">
        <v>36</v>
      </c>
      <c r="C133" s="83"/>
    </row>
    <row r="134" spans="1:3" x14ac:dyDescent="0.2">
      <c r="A134" s="470"/>
      <c r="B134" s="112" t="s">
        <v>94</v>
      </c>
      <c r="C134" s="83"/>
    </row>
    <row r="135" spans="1:3" x14ac:dyDescent="0.2">
      <c r="A135" s="470"/>
      <c r="B135" s="112" t="s">
        <v>95</v>
      </c>
      <c r="C135" s="288" t="s">
        <v>394</v>
      </c>
    </row>
    <row r="136" spans="1:3" x14ac:dyDescent="0.2">
      <c r="A136" s="470"/>
      <c r="B136" s="113" t="s">
        <v>49</v>
      </c>
      <c r="C136" s="83"/>
    </row>
    <row r="137" spans="1:3" x14ac:dyDescent="0.2">
      <c r="A137" s="459"/>
      <c r="B137" s="265" t="s">
        <v>290</v>
      </c>
      <c r="C137" s="83"/>
    </row>
    <row r="138" spans="1:3" x14ac:dyDescent="0.2">
      <c r="A138" s="459"/>
      <c r="B138" s="265" t="s">
        <v>291</v>
      </c>
      <c r="C138" s="83"/>
    </row>
    <row r="139" spans="1:3" x14ac:dyDescent="0.2">
      <c r="A139" s="80"/>
      <c r="B139" s="87"/>
      <c r="C139" s="167"/>
    </row>
    <row r="140" spans="1:3" x14ac:dyDescent="0.2">
      <c r="A140" s="460" t="s">
        <v>257</v>
      </c>
      <c r="B140" s="306" t="s">
        <v>212</v>
      </c>
      <c r="C140" s="455"/>
    </row>
    <row r="141" spans="1:3" x14ac:dyDescent="0.2">
      <c r="A141" s="461"/>
      <c r="B141" s="321"/>
      <c r="C141" s="456"/>
    </row>
    <row r="142" spans="1:3" x14ac:dyDescent="0.2">
      <c r="A142" s="457" t="s">
        <v>142</v>
      </c>
      <c r="B142" s="112" t="s">
        <v>169</v>
      </c>
      <c r="C142" s="83"/>
    </row>
    <row r="143" spans="1:3" x14ac:dyDescent="0.2">
      <c r="A143" s="458"/>
      <c r="B143" s="112" t="s">
        <v>170</v>
      </c>
      <c r="C143" s="170"/>
    </row>
    <row r="144" spans="1:3" x14ac:dyDescent="0.2">
      <c r="A144" s="458"/>
      <c r="B144" s="112" t="s">
        <v>171</v>
      </c>
      <c r="C144" s="170"/>
    </row>
    <row r="145" spans="1:3" x14ac:dyDescent="0.2">
      <c r="A145" s="458"/>
      <c r="B145" s="112" t="s">
        <v>172</v>
      </c>
      <c r="C145" s="170"/>
    </row>
    <row r="146" spans="1:3" x14ac:dyDescent="0.2">
      <c r="A146" s="458"/>
      <c r="B146" s="112" t="s">
        <v>173</v>
      </c>
      <c r="C146" s="170"/>
    </row>
    <row r="147" spans="1:3" x14ac:dyDescent="0.2">
      <c r="A147" s="458"/>
      <c r="B147" s="52" t="s">
        <v>194</v>
      </c>
      <c r="C147" s="170"/>
    </row>
    <row r="148" spans="1:3" x14ac:dyDescent="0.2">
      <c r="A148" s="458"/>
      <c r="B148" s="52" t="s">
        <v>196</v>
      </c>
      <c r="C148" s="170"/>
    </row>
    <row r="149" spans="1:3" x14ac:dyDescent="0.2">
      <c r="A149" s="458"/>
      <c r="B149" s="112" t="s">
        <v>174</v>
      </c>
      <c r="C149" s="170"/>
    </row>
    <row r="150" spans="1:3" x14ac:dyDescent="0.2">
      <c r="A150" s="458"/>
      <c r="B150" s="112" t="s">
        <v>175</v>
      </c>
      <c r="C150" s="170"/>
    </row>
    <row r="151" spans="1:3" x14ac:dyDescent="0.2">
      <c r="A151" s="458"/>
      <c r="B151" s="112" t="s">
        <v>176</v>
      </c>
      <c r="C151" s="170"/>
    </row>
    <row r="152" spans="1:3" x14ac:dyDescent="0.2">
      <c r="A152" s="458"/>
      <c r="B152" s="112" t="s">
        <v>177</v>
      </c>
      <c r="C152" s="170"/>
    </row>
    <row r="153" spans="1:3" x14ac:dyDescent="0.2">
      <c r="A153" s="458"/>
      <c r="B153" s="112" t="s">
        <v>178</v>
      </c>
      <c r="C153" s="170"/>
    </row>
    <row r="154" spans="1:3" x14ac:dyDescent="0.2">
      <c r="A154" s="458"/>
      <c r="B154" s="112" t="s">
        <v>179</v>
      </c>
      <c r="C154" s="170"/>
    </row>
    <row r="155" spans="1:3" x14ac:dyDescent="0.2">
      <c r="A155" s="458"/>
      <c r="B155" s="112" t="s">
        <v>180</v>
      </c>
      <c r="C155" s="170"/>
    </row>
    <row r="156" spans="1:3" x14ac:dyDescent="0.2">
      <c r="A156" s="458"/>
      <c r="B156" s="112" t="s">
        <v>181</v>
      </c>
      <c r="C156" s="170"/>
    </row>
    <row r="157" spans="1:3" x14ac:dyDescent="0.2">
      <c r="A157" s="458"/>
      <c r="B157" s="112" t="s">
        <v>182</v>
      </c>
      <c r="C157" s="170"/>
    </row>
    <row r="158" spans="1:3" x14ac:dyDescent="0.2">
      <c r="A158" s="458"/>
      <c r="B158" s="112" t="s">
        <v>183</v>
      </c>
      <c r="C158" s="170"/>
    </row>
    <row r="159" spans="1:3" x14ac:dyDescent="0.2">
      <c r="A159" s="458"/>
      <c r="B159" s="112" t="s">
        <v>184</v>
      </c>
      <c r="C159" s="170"/>
    </row>
    <row r="160" spans="1:3" x14ac:dyDescent="0.2">
      <c r="A160" s="458"/>
      <c r="B160" s="112" t="s">
        <v>185</v>
      </c>
      <c r="C160" s="170"/>
    </row>
    <row r="161" spans="1:3" x14ac:dyDescent="0.2">
      <c r="A161" s="458"/>
      <c r="B161" s="112" t="s">
        <v>186</v>
      </c>
      <c r="C161" s="170"/>
    </row>
    <row r="162" spans="1:3" x14ac:dyDescent="0.2">
      <c r="A162" s="458"/>
      <c r="B162" s="112" t="s">
        <v>187</v>
      </c>
      <c r="C162" s="170"/>
    </row>
    <row r="163" spans="1:3" x14ac:dyDescent="0.2">
      <c r="A163" s="458"/>
      <c r="B163" s="112" t="s">
        <v>188</v>
      </c>
      <c r="C163" s="170"/>
    </row>
    <row r="164" spans="1:3" x14ac:dyDescent="0.2">
      <c r="A164" s="458"/>
      <c r="B164" s="112" t="s">
        <v>189</v>
      </c>
      <c r="C164" s="170"/>
    </row>
    <row r="165" spans="1:3" x14ac:dyDescent="0.2">
      <c r="A165" s="458"/>
      <c r="B165" s="112" t="s">
        <v>190</v>
      </c>
      <c r="C165" s="170"/>
    </row>
    <row r="166" spans="1:3" x14ac:dyDescent="0.2">
      <c r="A166" s="458"/>
      <c r="B166" s="56" t="s">
        <v>195</v>
      </c>
      <c r="C166" s="170"/>
    </row>
    <row r="167" spans="1:3" x14ac:dyDescent="0.2">
      <c r="A167" s="458"/>
      <c r="B167" s="56" t="s">
        <v>191</v>
      </c>
      <c r="C167" s="170"/>
    </row>
    <row r="168" spans="1:3" x14ac:dyDescent="0.2">
      <c r="A168" s="458"/>
      <c r="B168" s="112" t="s">
        <v>37</v>
      </c>
      <c r="C168" s="170"/>
    </row>
    <row r="169" spans="1:3" x14ac:dyDescent="0.2">
      <c r="A169" s="458"/>
      <c r="B169" s="112" t="s">
        <v>217</v>
      </c>
      <c r="C169" s="170"/>
    </row>
    <row r="170" spans="1:3" x14ac:dyDescent="0.2">
      <c r="A170" s="458"/>
      <c r="B170" s="112" t="s">
        <v>9</v>
      </c>
      <c r="C170" s="187" t="s">
        <v>334</v>
      </c>
    </row>
    <row r="171" spans="1:3" ht="25.5" x14ac:dyDescent="0.2">
      <c r="A171" s="459"/>
      <c r="B171" s="113" t="s">
        <v>49</v>
      </c>
      <c r="C171" s="288" t="s">
        <v>395</v>
      </c>
    </row>
    <row r="172" spans="1:3" ht="14.25" x14ac:dyDescent="0.2">
      <c r="A172" s="79"/>
      <c r="B172" s="22"/>
      <c r="C172" s="167"/>
    </row>
    <row r="173" spans="1:3" x14ac:dyDescent="0.2">
      <c r="A173" s="163" t="s">
        <v>258</v>
      </c>
      <c r="B173" s="113" t="s">
        <v>273</v>
      </c>
      <c r="C173" s="172"/>
    </row>
    <row r="174" spans="1:3" ht="38.25" x14ac:dyDescent="0.2">
      <c r="A174" s="466" t="s">
        <v>375</v>
      </c>
      <c r="B174" s="112" t="s">
        <v>371</v>
      </c>
      <c r="C174" s="83" t="s">
        <v>370</v>
      </c>
    </row>
    <row r="175" spans="1:3" x14ac:dyDescent="0.2">
      <c r="A175" s="467"/>
      <c r="B175" s="265" t="s">
        <v>342</v>
      </c>
      <c r="C175" s="83" t="s">
        <v>373</v>
      </c>
    </row>
    <row r="176" spans="1:3" x14ac:dyDescent="0.2">
      <c r="A176" s="467"/>
      <c r="B176" s="265" t="s">
        <v>361</v>
      </c>
      <c r="C176" s="83" t="s">
        <v>374</v>
      </c>
    </row>
    <row r="177" spans="1:3" x14ac:dyDescent="0.2">
      <c r="A177" s="467"/>
      <c r="B177" s="262" t="s">
        <v>220</v>
      </c>
      <c r="C177" s="263"/>
    </row>
    <row r="178" spans="1:3" x14ac:dyDescent="0.2">
      <c r="A178" s="467"/>
      <c r="B178" s="112" t="s">
        <v>9</v>
      </c>
      <c r="C178" s="83"/>
    </row>
    <row r="179" spans="1:3" ht="13.5" thickBot="1" x14ac:dyDescent="0.25">
      <c r="A179" s="468"/>
      <c r="B179" s="264" t="s">
        <v>49</v>
      </c>
      <c r="C179" s="173"/>
    </row>
    <row r="180" spans="1:3" ht="13.5" thickBot="1" x14ac:dyDescent="0.25">
      <c r="A180" s="17"/>
      <c r="B180" s="17"/>
      <c r="C180" s="16"/>
    </row>
    <row r="181" spans="1:3" ht="30" x14ac:dyDescent="0.2">
      <c r="A181" s="77" t="s">
        <v>65</v>
      </c>
      <c r="B181" s="78" t="s">
        <v>276</v>
      </c>
      <c r="C181" s="166"/>
    </row>
    <row r="182" spans="1:3" x14ac:dyDescent="0.2">
      <c r="A182" s="277" t="s">
        <v>378</v>
      </c>
      <c r="B182" s="278" t="s">
        <v>244</v>
      </c>
      <c r="C182" s="283" t="s">
        <v>379</v>
      </c>
    </row>
    <row r="183" spans="1:3" x14ac:dyDescent="0.2">
      <c r="A183" s="460" t="s">
        <v>38</v>
      </c>
      <c r="B183" s="306" t="s">
        <v>362</v>
      </c>
      <c r="C183" s="83"/>
    </row>
    <row r="184" spans="1:3" x14ac:dyDescent="0.2">
      <c r="A184" s="469"/>
      <c r="B184" s="321"/>
      <c r="C184" s="83"/>
    </row>
    <row r="185" spans="1:3" x14ac:dyDescent="0.2">
      <c r="A185" s="461" t="s">
        <v>141</v>
      </c>
      <c r="B185" s="112" t="s">
        <v>66</v>
      </c>
      <c r="C185" s="83"/>
    </row>
    <row r="186" spans="1:3" x14ac:dyDescent="0.2">
      <c r="A186" s="461"/>
      <c r="B186" s="112" t="s">
        <v>67</v>
      </c>
      <c r="C186" s="83"/>
    </row>
    <row r="187" spans="1:3" x14ac:dyDescent="0.2">
      <c r="A187" s="461"/>
      <c r="B187" s="112" t="s">
        <v>68</v>
      </c>
      <c r="C187" s="83"/>
    </row>
    <row r="188" spans="1:3" x14ac:dyDescent="0.2">
      <c r="A188" s="461"/>
      <c r="B188" s="112" t="s">
        <v>69</v>
      </c>
      <c r="C188" s="83"/>
    </row>
    <row r="189" spans="1:3" x14ac:dyDescent="0.2">
      <c r="A189" s="461"/>
      <c r="B189" s="112" t="s">
        <v>70</v>
      </c>
      <c r="C189" s="83"/>
    </row>
    <row r="190" spans="1:3" x14ac:dyDescent="0.2">
      <c r="A190" s="461"/>
      <c r="B190" s="113" t="s">
        <v>49</v>
      </c>
      <c r="C190" s="83"/>
    </row>
    <row r="191" spans="1:3" x14ac:dyDescent="0.2">
      <c r="A191" s="88"/>
      <c r="B191" s="89"/>
      <c r="C191" s="174"/>
    </row>
    <row r="192" spans="1:3" x14ac:dyDescent="0.2">
      <c r="A192" s="460" t="s">
        <v>121</v>
      </c>
      <c r="B192" s="306" t="s">
        <v>308</v>
      </c>
      <c r="C192" s="83"/>
    </row>
    <row r="193" spans="1:3" x14ac:dyDescent="0.2">
      <c r="A193" s="469" t="s">
        <v>38</v>
      </c>
      <c r="B193" s="321" t="s">
        <v>109</v>
      </c>
      <c r="C193" s="83"/>
    </row>
    <row r="194" spans="1:3" x14ac:dyDescent="0.2">
      <c r="A194" s="470" t="s">
        <v>141</v>
      </c>
      <c r="B194" s="112" t="s">
        <v>192</v>
      </c>
      <c r="C194" s="83"/>
    </row>
    <row r="195" spans="1:3" x14ac:dyDescent="0.2">
      <c r="A195" s="459"/>
      <c r="B195" s="112" t="s">
        <v>221</v>
      </c>
      <c r="C195" s="83"/>
    </row>
    <row r="196" spans="1:3" x14ac:dyDescent="0.2">
      <c r="A196" s="459"/>
      <c r="B196" s="112" t="s">
        <v>233</v>
      </c>
      <c r="C196" s="83" t="s">
        <v>294</v>
      </c>
    </row>
    <row r="197" spans="1:3" x14ac:dyDescent="0.2">
      <c r="A197" s="459"/>
      <c r="B197" s="112" t="s">
        <v>218</v>
      </c>
      <c r="C197" s="83"/>
    </row>
    <row r="198" spans="1:3" x14ac:dyDescent="0.2">
      <c r="A198" s="459"/>
      <c r="B198" s="112" t="s">
        <v>222</v>
      </c>
      <c r="C198" s="83"/>
    </row>
    <row r="199" spans="1:3" x14ac:dyDescent="0.2">
      <c r="A199" s="459"/>
      <c r="B199" s="113" t="s">
        <v>49</v>
      </c>
      <c r="C199" s="83"/>
    </row>
    <row r="200" spans="1:3" x14ac:dyDescent="0.2">
      <c r="A200" s="461" t="s">
        <v>141</v>
      </c>
      <c r="B200" s="112" t="s">
        <v>96</v>
      </c>
      <c r="C200" s="83"/>
    </row>
    <row r="201" spans="1:3" x14ac:dyDescent="0.2">
      <c r="A201" s="461"/>
      <c r="B201" s="112" t="s">
        <v>97</v>
      </c>
      <c r="C201" s="170"/>
    </row>
    <row r="202" spans="1:3" x14ac:dyDescent="0.2">
      <c r="A202" s="461"/>
      <c r="B202" s="113" t="s">
        <v>49</v>
      </c>
      <c r="C202" s="170"/>
    </row>
    <row r="203" spans="1:3" ht="14.25" x14ac:dyDescent="0.2">
      <c r="A203" s="79"/>
      <c r="B203" s="22"/>
      <c r="C203" s="167"/>
    </row>
    <row r="204" spans="1:3" x14ac:dyDescent="0.2">
      <c r="A204" s="471" t="s">
        <v>43</v>
      </c>
      <c r="B204" s="306" t="s">
        <v>200</v>
      </c>
      <c r="C204" s="455" t="s">
        <v>300</v>
      </c>
    </row>
    <row r="205" spans="1:3" x14ac:dyDescent="0.2">
      <c r="A205" s="465" t="s">
        <v>29</v>
      </c>
      <c r="B205" s="472" t="s">
        <v>107</v>
      </c>
      <c r="C205" s="462"/>
    </row>
    <row r="206" spans="1:3" x14ac:dyDescent="0.2">
      <c r="A206" s="463" t="s">
        <v>141</v>
      </c>
      <c r="B206" s="112" t="s">
        <v>114</v>
      </c>
      <c r="C206" s="83"/>
    </row>
    <row r="207" spans="1:3" x14ac:dyDescent="0.2">
      <c r="A207" s="464"/>
      <c r="B207" s="112" t="s">
        <v>115</v>
      </c>
      <c r="C207" s="83"/>
    </row>
    <row r="208" spans="1:3" x14ac:dyDescent="0.2">
      <c r="A208" s="464"/>
      <c r="B208" s="112" t="s">
        <v>116</v>
      </c>
      <c r="C208" s="83"/>
    </row>
    <row r="209" spans="1:3" x14ac:dyDescent="0.2">
      <c r="A209" s="464"/>
      <c r="B209" s="112" t="s">
        <v>117</v>
      </c>
      <c r="C209" s="83"/>
    </row>
    <row r="210" spans="1:3" x14ac:dyDescent="0.2">
      <c r="A210" s="464"/>
      <c r="B210" s="112" t="s">
        <v>118</v>
      </c>
      <c r="C210" s="83"/>
    </row>
    <row r="211" spans="1:3" x14ac:dyDescent="0.2">
      <c r="A211" s="464"/>
      <c r="B211" s="112" t="s">
        <v>219</v>
      </c>
      <c r="C211" s="83"/>
    </row>
    <row r="212" spans="1:3" x14ac:dyDescent="0.2">
      <c r="A212" s="465"/>
      <c r="B212" s="113" t="s">
        <v>49</v>
      </c>
      <c r="C212" s="83"/>
    </row>
    <row r="213" spans="1:3" x14ac:dyDescent="0.2">
      <c r="A213" s="74"/>
      <c r="B213" s="50"/>
      <c r="C213" s="167"/>
    </row>
    <row r="214" spans="1:3" ht="45" customHeight="1" x14ac:dyDescent="0.2">
      <c r="A214" s="163" t="s">
        <v>122</v>
      </c>
      <c r="B214" s="113" t="s">
        <v>301</v>
      </c>
      <c r="C214" s="83" t="s">
        <v>396</v>
      </c>
    </row>
    <row r="215" spans="1:3" x14ac:dyDescent="0.2">
      <c r="A215" s="470" t="s">
        <v>142</v>
      </c>
      <c r="B215" s="112" t="s">
        <v>205</v>
      </c>
      <c r="C215" s="170"/>
    </row>
    <row r="216" spans="1:3" x14ac:dyDescent="0.2">
      <c r="A216" s="470"/>
      <c r="B216" s="112" t="s">
        <v>39</v>
      </c>
      <c r="C216" s="170"/>
    </row>
    <row r="217" spans="1:3" x14ac:dyDescent="0.2">
      <c r="A217" s="470"/>
      <c r="B217" s="112" t="s">
        <v>40</v>
      </c>
      <c r="C217" s="83"/>
    </row>
    <row r="218" spans="1:3" x14ac:dyDescent="0.2">
      <c r="A218" s="470"/>
      <c r="B218" s="112" t="s">
        <v>12</v>
      </c>
      <c r="C218" s="170"/>
    </row>
    <row r="219" spans="1:3" x14ac:dyDescent="0.2">
      <c r="A219" s="470"/>
      <c r="B219" s="52" t="s">
        <v>259</v>
      </c>
      <c r="C219" s="170"/>
    </row>
    <row r="220" spans="1:3" x14ac:dyDescent="0.2">
      <c r="A220" s="470"/>
      <c r="B220" s="112" t="s">
        <v>260</v>
      </c>
      <c r="C220" s="170"/>
    </row>
    <row r="221" spans="1:3" x14ac:dyDescent="0.2">
      <c r="A221" s="470"/>
      <c r="B221" s="112" t="s">
        <v>11</v>
      </c>
      <c r="C221" s="170"/>
    </row>
    <row r="222" spans="1:3" x14ac:dyDescent="0.2">
      <c r="A222" s="470"/>
      <c r="B222" s="112" t="s">
        <v>90</v>
      </c>
      <c r="C222" s="170"/>
    </row>
    <row r="223" spans="1:3" x14ac:dyDescent="0.2">
      <c r="A223" s="470"/>
      <c r="B223" s="112" t="s">
        <v>206</v>
      </c>
      <c r="C223" s="170"/>
    </row>
    <row r="224" spans="1:3" x14ac:dyDescent="0.2">
      <c r="A224" s="470"/>
      <c r="B224" s="112" t="s">
        <v>261</v>
      </c>
      <c r="C224" s="170"/>
    </row>
    <row r="225" spans="1:3" x14ac:dyDescent="0.2">
      <c r="A225" s="470"/>
      <c r="B225" s="112" t="s">
        <v>216</v>
      </c>
      <c r="C225" s="170"/>
    </row>
    <row r="226" spans="1:3" x14ac:dyDescent="0.2">
      <c r="A226" s="470"/>
      <c r="B226" s="112" t="s">
        <v>41</v>
      </c>
      <c r="C226" s="170"/>
    </row>
    <row r="227" spans="1:3" x14ac:dyDescent="0.2">
      <c r="A227" s="470"/>
      <c r="B227" s="112" t="s">
        <v>42</v>
      </c>
      <c r="C227" s="170"/>
    </row>
    <row r="228" spans="1:3" x14ac:dyDescent="0.2">
      <c r="A228" s="470"/>
      <c r="B228" s="112" t="s">
        <v>297</v>
      </c>
      <c r="C228" s="170"/>
    </row>
    <row r="229" spans="1:3" x14ac:dyDescent="0.2">
      <c r="A229" s="470"/>
      <c r="B229" s="112" t="s">
        <v>262</v>
      </c>
      <c r="C229" s="170"/>
    </row>
    <row r="230" spans="1:3" x14ac:dyDescent="0.2">
      <c r="A230" s="470"/>
      <c r="B230" s="112" t="s">
        <v>414</v>
      </c>
      <c r="C230" s="170"/>
    </row>
    <row r="231" spans="1:3" x14ac:dyDescent="0.2">
      <c r="A231" s="470"/>
      <c r="B231" s="112" t="s">
        <v>207</v>
      </c>
      <c r="C231" s="170"/>
    </row>
    <row r="232" spans="1:3" x14ac:dyDescent="0.2">
      <c r="A232" s="470"/>
      <c r="B232" s="112" t="s">
        <v>71</v>
      </c>
      <c r="C232" s="170"/>
    </row>
    <row r="233" spans="1:3" x14ac:dyDescent="0.2">
      <c r="A233" s="470"/>
      <c r="B233" s="112" t="s">
        <v>8</v>
      </c>
      <c r="C233" s="83"/>
    </row>
    <row r="234" spans="1:3" ht="26.25" thickBot="1" x14ac:dyDescent="0.25">
      <c r="A234" s="479"/>
      <c r="B234" s="90" t="s">
        <v>49</v>
      </c>
      <c r="C234" s="288" t="s">
        <v>395</v>
      </c>
    </row>
    <row r="235" spans="1:3" ht="15" thickBot="1" x14ac:dyDescent="0.25">
      <c r="A235" s="22"/>
      <c r="B235" s="22"/>
      <c r="C235" s="16"/>
    </row>
    <row r="236" spans="1:3" ht="30" x14ac:dyDescent="0.2">
      <c r="A236" s="77" t="s">
        <v>79</v>
      </c>
      <c r="B236" s="78" t="s">
        <v>278</v>
      </c>
      <c r="C236" s="166"/>
    </row>
    <row r="237" spans="1:3" x14ac:dyDescent="0.2">
      <c r="A237" s="277" t="s">
        <v>378</v>
      </c>
      <c r="B237" s="278" t="s">
        <v>244</v>
      </c>
      <c r="C237" s="283" t="s">
        <v>379</v>
      </c>
    </row>
    <row r="238" spans="1:3" x14ac:dyDescent="0.2">
      <c r="A238" s="471" t="s">
        <v>100</v>
      </c>
      <c r="B238" s="360" t="s">
        <v>223</v>
      </c>
      <c r="C238" s="187" t="s">
        <v>333</v>
      </c>
    </row>
    <row r="239" spans="1:3" x14ac:dyDescent="0.2">
      <c r="A239" s="480"/>
      <c r="B239" s="446"/>
      <c r="C239" s="83"/>
    </row>
    <row r="240" spans="1:3" x14ac:dyDescent="0.2">
      <c r="A240" s="470"/>
      <c r="B240" s="112" t="s">
        <v>72</v>
      </c>
      <c r="C240" s="83"/>
    </row>
    <row r="241" spans="1:3" x14ac:dyDescent="0.2">
      <c r="A241" s="470"/>
      <c r="B241" s="112" t="s">
        <v>73</v>
      </c>
      <c r="C241" s="83"/>
    </row>
    <row r="242" spans="1:3" x14ac:dyDescent="0.2">
      <c r="A242" s="470"/>
      <c r="B242" s="112" t="s">
        <v>74</v>
      </c>
      <c r="C242" s="83"/>
    </row>
    <row r="243" spans="1:3" x14ac:dyDescent="0.2">
      <c r="A243" s="470"/>
      <c r="B243" s="112" t="s">
        <v>75</v>
      </c>
      <c r="C243" s="83"/>
    </row>
    <row r="244" spans="1:3" x14ac:dyDescent="0.2">
      <c r="A244" s="470"/>
      <c r="B244" s="112" t="s">
        <v>76</v>
      </c>
      <c r="C244" s="83"/>
    </row>
    <row r="245" spans="1:3" x14ac:dyDescent="0.2">
      <c r="A245" s="470"/>
      <c r="B245" s="112" t="s">
        <v>77</v>
      </c>
      <c r="C245" s="83"/>
    </row>
    <row r="246" spans="1:3" x14ac:dyDescent="0.2">
      <c r="A246" s="470"/>
      <c r="B246" s="112" t="s">
        <v>78</v>
      </c>
      <c r="C246" s="83"/>
    </row>
    <row r="247" spans="1:3" x14ac:dyDescent="0.2">
      <c r="A247" s="470"/>
      <c r="B247" s="112" t="s">
        <v>193</v>
      </c>
      <c r="C247" s="83"/>
    </row>
    <row r="248" spans="1:3" x14ac:dyDescent="0.2">
      <c r="A248" s="470"/>
      <c r="B248" s="112" t="s">
        <v>208</v>
      </c>
      <c r="C248" s="288" t="s">
        <v>413</v>
      </c>
    </row>
    <row r="249" spans="1:3" x14ac:dyDescent="0.2">
      <c r="A249" s="473"/>
      <c r="B249" s="112" t="s">
        <v>106</v>
      </c>
      <c r="C249" s="83"/>
    </row>
    <row r="250" spans="1:3" ht="15.75" thickBot="1" x14ac:dyDescent="0.25">
      <c r="A250" s="481"/>
      <c r="B250" s="91" t="s">
        <v>49</v>
      </c>
      <c r="C250" s="83"/>
    </row>
    <row r="251" spans="1:3" x14ac:dyDescent="0.2">
      <c r="A251" s="74"/>
      <c r="B251" s="17"/>
      <c r="C251" s="167"/>
    </row>
    <row r="252" spans="1:3" x14ac:dyDescent="0.2">
      <c r="A252" s="460" t="s">
        <v>44</v>
      </c>
      <c r="B252" s="306" t="s">
        <v>263</v>
      </c>
      <c r="C252" s="187" t="s">
        <v>335</v>
      </c>
    </row>
    <row r="253" spans="1:3" ht="28.5" customHeight="1" x14ac:dyDescent="0.2">
      <c r="A253" s="482"/>
      <c r="B253" s="306"/>
      <c r="C253" s="187" t="s">
        <v>402</v>
      </c>
    </row>
    <row r="254" spans="1:3" x14ac:dyDescent="0.2">
      <c r="A254" s="163" t="s">
        <v>44</v>
      </c>
      <c r="B254" s="113" t="s">
        <v>49</v>
      </c>
      <c r="C254" s="187"/>
    </row>
    <row r="255" spans="1:3" x14ac:dyDescent="0.2">
      <c r="A255" s="163" t="s">
        <v>99</v>
      </c>
      <c r="B255" s="175" t="s">
        <v>209</v>
      </c>
      <c r="C255" s="83"/>
    </row>
    <row r="256" spans="1:3" ht="25.5" x14ac:dyDescent="0.2">
      <c r="A256" s="162"/>
      <c r="B256" s="112" t="s">
        <v>209</v>
      </c>
      <c r="C256" s="83" t="s">
        <v>376</v>
      </c>
    </row>
    <row r="257" spans="1:3" ht="25.5" x14ac:dyDescent="0.2">
      <c r="A257" s="163" t="s">
        <v>101</v>
      </c>
      <c r="B257" s="175" t="s">
        <v>324</v>
      </c>
      <c r="C257" s="288" t="s">
        <v>397</v>
      </c>
    </row>
    <row r="258" spans="1:3" x14ac:dyDescent="0.2">
      <c r="A258" s="470"/>
      <c r="B258" s="112" t="s">
        <v>111</v>
      </c>
      <c r="C258" s="288" t="s">
        <v>398</v>
      </c>
    </row>
    <row r="259" spans="1:3" x14ac:dyDescent="0.2">
      <c r="A259" s="470"/>
      <c r="B259" s="120" t="s">
        <v>340</v>
      </c>
      <c r="C259" s="474" t="s">
        <v>415</v>
      </c>
    </row>
    <row r="260" spans="1:3" x14ac:dyDescent="0.2">
      <c r="A260" s="470"/>
      <c r="B260" s="120" t="s">
        <v>341</v>
      </c>
      <c r="C260" s="475"/>
    </row>
    <row r="261" spans="1:3" x14ac:dyDescent="0.2">
      <c r="A261" s="470"/>
      <c r="B261" s="183" t="s">
        <v>112</v>
      </c>
      <c r="C261" s="83"/>
    </row>
    <row r="262" spans="1:3" s="15" customFormat="1" x14ac:dyDescent="0.2">
      <c r="A262" s="470"/>
      <c r="B262" s="112" t="s">
        <v>113</v>
      </c>
      <c r="C262" s="184"/>
    </row>
    <row r="263" spans="1:3" x14ac:dyDescent="0.2">
      <c r="A263" s="459"/>
      <c r="B263" s="113" t="s">
        <v>49</v>
      </c>
      <c r="C263" s="83"/>
    </row>
    <row r="264" spans="1:3" ht="25.5" x14ac:dyDescent="0.2">
      <c r="A264" s="163" t="s">
        <v>126</v>
      </c>
      <c r="B264" s="175" t="s">
        <v>339</v>
      </c>
      <c r="C264" s="83"/>
    </row>
    <row r="265" spans="1:3" x14ac:dyDescent="0.2">
      <c r="A265" s="470"/>
      <c r="B265" s="34" t="s">
        <v>45</v>
      </c>
      <c r="C265" s="83"/>
    </row>
    <row r="266" spans="1:3" x14ac:dyDescent="0.2">
      <c r="A266" s="470"/>
      <c r="B266" s="186" t="s">
        <v>337</v>
      </c>
      <c r="C266" s="83"/>
    </row>
    <row r="267" spans="1:3" x14ac:dyDescent="0.2">
      <c r="A267" s="470"/>
      <c r="B267" s="49" t="s">
        <v>317</v>
      </c>
      <c r="C267" s="83"/>
    </row>
    <row r="268" spans="1:3" x14ac:dyDescent="0.2">
      <c r="A268" s="470"/>
      <c r="B268" s="112" t="s">
        <v>319</v>
      </c>
      <c r="C268" s="83"/>
    </row>
    <row r="269" spans="1:3" x14ac:dyDescent="0.2">
      <c r="A269" s="470"/>
      <c r="B269" s="49" t="s">
        <v>318</v>
      </c>
      <c r="C269" s="83"/>
    </row>
    <row r="270" spans="1:3" x14ac:dyDescent="0.2">
      <c r="A270" s="459"/>
      <c r="B270" s="113" t="s">
        <v>49</v>
      </c>
      <c r="C270" s="83"/>
    </row>
    <row r="271" spans="1:3" ht="38.25" x14ac:dyDescent="0.2">
      <c r="A271" s="164" t="s">
        <v>127</v>
      </c>
      <c r="B271" s="175" t="s">
        <v>338</v>
      </c>
      <c r="C271" s="83"/>
    </row>
    <row r="272" spans="1:3" x14ac:dyDescent="0.2">
      <c r="A272" s="470"/>
      <c r="B272" s="34" t="s">
        <v>45</v>
      </c>
      <c r="C272" s="83"/>
    </row>
    <row r="273" spans="1:3" x14ac:dyDescent="0.2">
      <c r="A273" s="473"/>
      <c r="B273" s="186" t="s">
        <v>337</v>
      </c>
      <c r="C273" s="83"/>
    </row>
    <row r="274" spans="1:3" x14ac:dyDescent="0.2">
      <c r="A274" s="473"/>
      <c r="B274" s="287" t="s">
        <v>317</v>
      </c>
      <c r="C274" s="83"/>
    </row>
    <row r="275" spans="1:3" x14ac:dyDescent="0.2">
      <c r="A275" s="473"/>
      <c r="B275" s="287" t="s">
        <v>319</v>
      </c>
      <c r="C275" s="83"/>
    </row>
    <row r="276" spans="1:3" x14ac:dyDescent="0.2">
      <c r="A276" s="473"/>
      <c r="B276" s="289" t="s">
        <v>318</v>
      </c>
      <c r="C276" s="288" t="s">
        <v>399</v>
      </c>
    </row>
    <row r="277" spans="1:3" x14ac:dyDescent="0.2">
      <c r="A277" s="473"/>
      <c r="B277" s="113" t="s">
        <v>49</v>
      </c>
      <c r="C277" s="83"/>
    </row>
    <row r="278" spans="1:3" x14ac:dyDescent="0.2">
      <c r="A278" s="164" t="s">
        <v>128</v>
      </c>
      <c r="B278" s="175" t="s">
        <v>264</v>
      </c>
      <c r="C278" s="83"/>
    </row>
    <row r="279" spans="1:3" x14ac:dyDescent="0.2">
      <c r="A279" s="476"/>
      <c r="B279" s="119" t="s">
        <v>111</v>
      </c>
      <c r="C279" s="288" t="s">
        <v>398</v>
      </c>
    </row>
    <row r="280" spans="1:3" x14ac:dyDescent="0.2">
      <c r="A280" s="477"/>
      <c r="B280" s="120" t="s">
        <v>340</v>
      </c>
      <c r="C280" s="474" t="s">
        <v>415</v>
      </c>
    </row>
    <row r="281" spans="1:3" x14ac:dyDescent="0.2">
      <c r="A281" s="477"/>
      <c r="B281" s="120" t="s">
        <v>341</v>
      </c>
      <c r="C281" s="475"/>
    </row>
    <row r="282" spans="1:3" s="15" customFormat="1" x14ac:dyDescent="0.2">
      <c r="A282" s="477"/>
      <c r="B282" s="120" t="s">
        <v>112</v>
      </c>
      <c r="C282" s="83"/>
    </row>
    <row r="283" spans="1:3" x14ac:dyDescent="0.2">
      <c r="A283" s="477"/>
      <c r="B283" s="121" t="s">
        <v>113</v>
      </c>
      <c r="C283" s="185"/>
    </row>
    <row r="284" spans="1:3" x14ac:dyDescent="0.2">
      <c r="A284" s="478"/>
      <c r="B284" s="121" t="s">
        <v>110</v>
      </c>
      <c r="C284" s="83"/>
    </row>
    <row r="285" spans="1:3" x14ac:dyDescent="0.2">
      <c r="A285" s="176"/>
      <c r="B285" s="113" t="s">
        <v>49</v>
      </c>
      <c r="C285" s="83"/>
    </row>
    <row r="286" spans="1:3" x14ac:dyDescent="0.2">
      <c r="A286" s="164" t="s">
        <v>129</v>
      </c>
      <c r="B286" s="180" t="s">
        <v>235</v>
      </c>
      <c r="C286" s="83"/>
    </row>
    <row r="287" spans="1:3" x14ac:dyDescent="0.2">
      <c r="A287" s="162"/>
      <c r="B287" s="113" t="s">
        <v>131</v>
      </c>
      <c r="C287" s="189" t="s">
        <v>325</v>
      </c>
    </row>
    <row r="288" spans="1:3" x14ac:dyDescent="0.2">
      <c r="A288" s="163" t="s">
        <v>130</v>
      </c>
      <c r="B288" s="175" t="s">
        <v>265</v>
      </c>
      <c r="C288" s="189"/>
    </row>
    <row r="289" spans="1:3" ht="76.5" x14ac:dyDescent="0.2">
      <c r="A289" s="163"/>
      <c r="B289" s="112" t="s">
        <v>320</v>
      </c>
      <c r="C289" s="189" t="s">
        <v>400</v>
      </c>
    </row>
    <row r="290" spans="1:3" x14ac:dyDescent="0.2">
      <c r="A290" s="191" t="s">
        <v>302</v>
      </c>
      <c r="B290" s="188" t="s">
        <v>304</v>
      </c>
      <c r="C290" s="213"/>
    </row>
    <row r="291" spans="1:3" ht="25.5" x14ac:dyDescent="0.2">
      <c r="A291" s="179"/>
      <c r="B291" s="186" t="s">
        <v>303</v>
      </c>
      <c r="C291" s="83" t="s">
        <v>376</v>
      </c>
    </row>
    <row r="292" spans="1:3" ht="25.5" x14ac:dyDescent="0.2">
      <c r="A292" s="179"/>
      <c r="B292" s="186" t="s">
        <v>305</v>
      </c>
      <c r="C292" s="187"/>
    </row>
    <row r="293" spans="1:3" x14ac:dyDescent="0.2">
      <c r="A293" s="68"/>
      <c r="B293" s="17"/>
      <c r="C293" s="190"/>
    </row>
    <row r="294" spans="1:3" ht="25.5" x14ac:dyDescent="0.2">
      <c r="A294" s="164" t="s">
        <v>102</v>
      </c>
      <c r="B294" s="212" t="s">
        <v>266</v>
      </c>
      <c r="C294" s="228" t="s">
        <v>336</v>
      </c>
    </row>
    <row r="295" spans="1:3" ht="25.5" x14ac:dyDescent="0.2">
      <c r="A295" s="163" t="s">
        <v>103</v>
      </c>
      <c r="B295" s="112" t="s">
        <v>267</v>
      </c>
      <c r="C295" s="83"/>
    </row>
    <row r="296" spans="1:3" x14ac:dyDescent="0.2">
      <c r="A296" s="163" t="s">
        <v>123</v>
      </c>
      <c r="B296" s="112" t="s">
        <v>227</v>
      </c>
      <c r="C296" s="83"/>
    </row>
    <row r="297" spans="1:3" x14ac:dyDescent="0.2">
      <c r="A297" s="163" t="s">
        <v>124</v>
      </c>
      <c r="B297" s="112" t="s">
        <v>268</v>
      </c>
      <c r="C297" s="83"/>
    </row>
    <row r="298" spans="1:3" x14ac:dyDescent="0.2">
      <c r="A298" s="163" t="s">
        <v>125</v>
      </c>
      <c r="B298" s="112" t="s">
        <v>269</v>
      </c>
      <c r="C298" s="83"/>
    </row>
    <row r="299" spans="1:3" ht="13.5" thickBot="1" x14ac:dyDescent="0.25">
      <c r="A299" s="92"/>
      <c r="B299" s="90" t="s">
        <v>49</v>
      </c>
      <c r="C299" s="173"/>
    </row>
  </sheetData>
  <sheetProtection selectLockedCells="1" selectUnlockedCells="1"/>
  <mergeCells count="69">
    <mergeCell ref="A11:B11"/>
    <mergeCell ref="A12:B12"/>
    <mergeCell ref="A13:B13"/>
    <mergeCell ref="A2:C2"/>
    <mergeCell ref="A4:C4"/>
    <mergeCell ref="A6:B6"/>
    <mergeCell ref="A8:B8"/>
    <mergeCell ref="A9:B9"/>
    <mergeCell ref="A10:B10"/>
    <mergeCell ref="C19:C22"/>
    <mergeCell ref="A20:B20"/>
    <mergeCell ref="A21:B21"/>
    <mergeCell ref="A22:B22"/>
    <mergeCell ref="A16:B16"/>
    <mergeCell ref="A14:B14"/>
    <mergeCell ref="A15:B15"/>
    <mergeCell ref="A17:B17"/>
    <mergeCell ref="A18:B18"/>
    <mergeCell ref="A19:B19"/>
    <mergeCell ref="A23:B23"/>
    <mergeCell ref="C24:C27"/>
    <mergeCell ref="A26:B26"/>
    <mergeCell ref="A27:B27"/>
    <mergeCell ref="C31:C33"/>
    <mergeCell ref="A32:A33"/>
    <mergeCell ref="C35:C36"/>
    <mergeCell ref="A37:A39"/>
    <mergeCell ref="A126:A138"/>
    <mergeCell ref="A101:A115"/>
    <mergeCell ref="A118:A122"/>
    <mergeCell ref="A124:A125"/>
    <mergeCell ref="B124:B125"/>
    <mergeCell ref="A35:A36"/>
    <mergeCell ref="B35:B36"/>
    <mergeCell ref="A48:A51"/>
    <mergeCell ref="A54:A62"/>
    <mergeCell ref="A65:A74"/>
    <mergeCell ref="C41:C42"/>
    <mergeCell ref="A215:A234"/>
    <mergeCell ref="B252:B253"/>
    <mergeCell ref="A77:A80"/>
    <mergeCell ref="A238:A239"/>
    <mergeCell ref="A240:A250"/>
    <mergeCell ref="A252:A253"/>
    <mergeCell ref="B238:B239"/>
    <mergeCell ref="B140:B141"/>
    <mergeCell ref="A83:A91"/>
    <mergeCell ref="A94:A98"/>
    <mergeCell ref="A258:A263"/>
    <mergeCell ref="A272:A277"/>
    <mergeCell ref="C280:C281"/>
    <mergeCell ref="C259:C260"/>
    <mergeCell ref="A265:A270"/>
    <mergeCell ref="A279:A284"/>
    <mergeCell ref="C140:C141"/>
    <mergeCell ref="A142:A171"/>
    <mergeCell ref="A140:A141"/>
    <mergeCell ref="C204:C205"/>
    <mergeCell ref="A206:A212"/>
    <mergeCell ref="A174:A179"/>
    <mergeCell ref="A183:A184"/>
    <mergeCell ref="B183:B184"/>
    <mergeCell ref="A185:A190"/>
    <mergeCell ref="A194:A199"/>
    <mergeCell ref="A200:A202"/>
    <mergeCell ref="A204:A205"/>
    <mergeCell ref="A192:A193"/>
    <mergeCell ref="B192:B193"/>
    <mergeCell ref="B204:B205"/>
  </mergeCells>
  <pageMargins left="0.70866141732283472" right="0.19685039370078741" top="0.78740157480314965" bottom="0.78740157480314965" header="0.31496062992125984" footer="0.31496062992125984"/>
  <pageSetup paperSize="9" scale="85" orientation="landscape" r:id="rId1"/>
  <rowBreaks count="6" manualBreakCount="6">
    <brk id="28" max="16383" man="1"/>
    <brk id="99" max="16383" man="1"/>
    <brk id="180" max="16383" man="1"/>
    <brk id="213" max="16383" man="1"/>
    <brk id="251" max="16383" man="1"/>
    <brk id="28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K27"/>
  <sheetViews>
    <sheetView workbookViewId="0">
      <selection activeCell="A2" sqref="A2:K2"/>
    </sheetView>
  </sheetViews>
  <sheetFormatPr baseColWidth="10" defaultRowHeight="12.75" x14ac:dyDescent="0.2"/>
  <sheetData>
    <row r="2" spans="1:11" x14ac:dyDescent="0.2">
      <c r="A2" s="514" t="s">
        <v>144</v>
      </c>
      <c r="B2" s="515"/>
      <c r="C2" s="515"/>
      <c r="D2" s="515"/>
      <c r="E2" s="515"/>
      <c r="F2" s="515"/>
      <c r="G2" s="515"/>
      <c r="H2" s="515"/>
      <c r="I2" s="515"/>
      <c r="J2" s="515"/>
      <c r="K2" s="516"/>
    </row>
    <row r="5" spans="1:11" x14ac:dyDescent="0.2">
      <c r="A5" s="514" t="s">
        <v>146</v>
      </c>
      <c r="B5" s="517"/>
      <c r="C5" s="517"/>
      <c r="D5" s="517"/>
      <c r="E5" s="517"/>
      <c r="F5" s="517"/>
      <c r="G5" s="517"/>
      <c r="H5" s="517"/>
      <c r="I5" s="517"/>
      <c r="J5" s="517"/>
      <c r="K5" s="518"/>
    </row>
    <row r="6" spans="1:11" ht="4.5" customHeight="1" x14ac:dyDescent="0.2">
      <c r="A6" s="3"/>
      <c r="K6" s="2"/>
    </row>
    <row r="7" spans="1:11" x14ac:dyDescent="0.2">
      <c r="A7" s="157" t="s">
        <v>358</v>
      </c>
      <c r="B7" s="158"/>
      <c r="C7" s="158"/>
      <c r="D7" s="158"/>
      <c r="E7" s="158"/>
      <c r="F7" s="158"/>
      <c r="G7" s="158"/>
      <c r="H7" s="158"/>
      <c r="I7" s="158"/>
      <c r="J7" s="158"/>
      <c r="K7" s="159"/>
    </row>
    <row r="8" spans="1:11" ht="5.25" customHeight="1" x14ac:dyDescent="0.2">
      <c r="A8" s="3"/>
      <c r="K8" s="2"/>
    </row>
    <row r="9" spans="1:11" x14ac:dyDescent="0.2">
      <c r="A9" s="13" t="s">
        <v>147</v>
      </c>
      <c r="B9" s="4"/>
      <c r="C9" s="4"/>
      <c r="D9" s="4"/>
      <c r="E9" s="4"/>
      <c r="F9" s="4"/>
      <c r="G9" s="4"/>
      <c r="H9" s="4"/>
      <c r="I9" s="4"/>
      <c r="J9" s="4"/>
      <c r="K9" s="5"/>
    </row>
    <row r="10" spans="1:11" ht="5.25" customHeight="1" x14ac:dyDescent="0.2">
      <c r="A10" s="3"/>
      <c r="K10" s="2"/>
    </row>
    <row r="11" spans="1:11" x14ac:dyDescent="0.2">
      <c r="A11" s="193" t="s">
        <v>148</v>
      </c>
      <c r="B11" s="194"/>
      <c r="C11" s="194"/>
      <c r="D11" s="194"/>
      <c r="E11" s="194"/>
      <c r="F11" s="194"/>
      <c r="G11" s="194"/>
      <c r="H11" s="194"/>
      <c r="I11" s="194"/>
      <c r="J11" s="194"/>
      <c r="K11" s="195"/>
    </row>
    <row r="12" spans="1:11" ht="5.25" customHeight="1" x14ac:dyDescent="0.2">
      <c r="A12" s="3"/>
      <c r="K12" s="2"/>
    </row>
    <row r="13" spans="1:11" x14ac:dyDescent="0.2">
      <c r="A13" s="6" t="s">
        <v>145</v>
      </c>
      <c r="B13" s="7"/>
      <c r="C13" s="7"/>
      <c r="D13" s="7"/>
      <c r="E13" s="7"/>
      <c r="F13" s="7"/>
      <c r="G13" s="7"/>
      <c r="H13" s="7"/>
      <c r="I13" s="7"/>
      <c r="J13" s="7"/>
      <c r="K13" s="8"/>
    </row>
    <row r="14" spans="1:11" ht="5.25" customHeight="1" x14ac:dyDescent="0.2">
      <c r="A14" s="3"/>
      <c r="K14" s="2"/>
    </row>
    <row r="15" spans="1:11" x14ac:dyDescent="0.2">
      <c r="A15" s="9" t="s">
        <v>84</v>
      </c>
      <c r="B15" s="10"/>
      <c r="C15" s="10"/>
      <c r="D15" s="10"/>
      <c r="E15" s="10"/>
      <c r="F15" s="10"/>
      <c r="G15" s="10"/>
      <c r="H15" s="10"/>
      <c r="I15" s="10"/>
      <c r="J15" s="10"/>
      <c r="K15" s="11"/>
    </row>
    <row r="16" spans="1:11" x14ac:dyDescent="0.2">
      <c r="A16" s="3"/>
      <c r="K16" s="2"/>
    </row>
    <row r="18" spans="1:11" x14ac:dyDescent="0.2">
      <c r="A18" s="144" t="s">
        <v>86</v>
      </c>
      <c r="B18" s="147"/>
      <c r="C18" s="147"/>
      <c r="D18" s="145"/>
      <c r="E18" s="145"/>
      <c r="F18" s="145"/>
      <c r="G18" s="145"/>
      <c r="H18" s="145"/>
      <c r="I18" s="145"/>
      <c r="J18" s="145"/>
      <c r="K18" s="146"/>
    </row>
    <row r="19" spans="1:11" ht="4.5" customHeight="1" x14ac:dyDescent="0.2">
      <c r="A19" s="3"/>
      <c r="K19" s="2"/>
    </row>
    <row r="20" spans="1:11" x14ac:dyDescent="0.2">
      <c r="A20" s="297" t="s">
        <v>417</v>
      </c>
      <c r="B20" s="145"/>
      <c r="C20" s="145"/>
      <c r="D20" s="145"/>
      <c r="E20" s="145"/>
      <c r="F20" s="145"/>
      <c r="G20" s="145"/>
      <c r="H20" s="145"/>
      <c r="I20" s="145"/>
      <c r="J20" s="145"/>
      <c r="K20" s="146"/>
    </row>
    <row r="21" spans="1:11" ht="4.5" customHeight="1" x14ac:dyDescent="0.2">
      <c r="A21" s="3"/>
      <c r="K21" s="2"/>
    </row>
    <row r="22" spans="1:11" x14ac:dyDescent="0.2">
      <c r="A22" s="148" t="s">
        <v>82</v>
      </c>
      <c r="B22" s="145"/>
      <c r="C22" s="145"/>
      <c r="D22" s="145"/>
      <c r="E22" s="145"/>
      <c r="F22" s="145"/>
      <c r="G22" s="145"/>
      <c r="H22" s="145"/>
      <c r="I22" s="145"/>
      <c r="J22" s="145"/>
      <c r="K22" s="146"/>
    </row>
    <row r="23" spans="1:11" ht="4.5" customHeight="1" x14ac:dyDescent="0.2">
      <c r="A23" s="3"/>
      <c r="K23" s="2"/>
    </row>
    <row r="24" spans="1:11" x14ac:dyDescent="0.2">
      <c r="A24" s="148" t="s">
        <v>85</v>
      </c>
      <c r="B24" s="145"/>
      <c r="C24" s="145"/>
      <c r="D24" s="145"/>
      <c r="E24" s="145"/>
      <c r="F24" s="145"/>
      <c r="G24" s="145"/>
      <c r="H24" s="145"/>
      <c r="I24" s="145"/>
      <c r="J24" s="145"/>
      <c r="K24" s="146"/>
    </row>
    <row r="25" spans="1:11" ht="4.5" customHeight="1" x14ac:dyDescent="0.2">
      <c r="A25" s="3"/>
      <c r="K25" s="2"/>
    </row>
    <row r="26" spans="1:11" x14ac:dyDescent="0.2">
      <c r="A26" s="207" t="s">
        <v>359</v>
      </c>
      <c r="B26" s="149"/>
      <c r="C26" s="149"/>
      <c r="D26" s="149"/>
      <c r="E26" s="149"/>
      <c r="F26" s="149"/>
      <c r="G26" s="149"/>
      <c r="H26" s="149"/>
      <c r="I26" s="149"/>
      <c r="J26" s="149"/>
      <c r="K26" s="150"/>
    </row>
    <row r="27" spans="1:11" x14ac:dyDescent="0.2">
      <c r="A27" s="208" t="s">
        <v>360</v>
      </c>
      <c r="B27" s="151"/>
      <c r="C27" s="151"/>
      <c r="D27" s="151"/>
      <c r="E27" s="151"/>
      <c r="F27" s="151"/>
      <c r="G27" s="151"/>
      <c r="H27" s="151"/>
      <c r="I27" s="151"/>
      <c r="J27" s="151"/>
      <c r="K27" s="152"/>
    </row>
  </sheetData>
  <sheetProtection selectLockedCells="1" selectUnlockedCells="1"/>
  <mergeCells count="2">
    <mergeCell ref="A2:K2"/>
    <mergeCell ref="A5:K5"/>
  </mergeCells>
  <phoneticPr fontId="10" type="noConversion"/>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Statistikformular</vt:lpstr>
      <vt:lpstr>Glossar</vt:lpstr>
      <vt:lpstr>Ausfüllhinweise</vt:lpstr>
    </vt:vector>
  </TitlesOfParts>
  <Company>Landeshauptstadt München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Veronika Trenner</dc:creator>
  <cp:lastModifiedBy>Katrin Wuckelt</cp:lastModifiedBy>
  <cp:lastPrinted>2017-10-23T11:16:12Z</cp:lastPrinted>
  <dcterms:created xsi:type="dcterms:W3CDTF">2007-03-19T15:12:14Z</dcterms:created>
  <dcterms:modified xsi:type="dcterms:W3CDTF">2024-12-17T11:16:29Z</dcterms:modified>
</cp:coreProperties>
</file>